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BS1\RedirectedFolders\smcguire\My Documents\Purchase Agreement Proposal\"/>
    </mc:Choice>
  </mc:AlternateContent>
  <workbookProtection workbookPassword="E72E" lockStructure="1"/>
  <bookViews>
    <workbookView xWindow="0" yWindow="0" windowWidth="19200" windowHeight="11025" tabRatio="806"/>
  </bookViews>
  <sheets>
    <sheet name="Info Page" sheetId="6" r:id="rId1"/>
    <sheet name="Ltr #1" sheetId="10" r:id="rId2"/>
    <sheet name="Surv #1" sheetId="11" r:id="rId3"/>
    <sheet name="Ltr #2" sheetId="12" r:id="rId4"/>
    <sheet name="Surv #2" sheetId="14" r:id="rId5"/>
    <sheet name="Ltr #3" sheetId="13" r:id="rId6"/>
    <sheet name="Post Adds." sheetId="15" r:id="rId7"/>
    <sheet name="Contract Adds." sheetId="2" r:id="rId8"/>
    <sheet name="BUDGET SHEET" sheetId="19" r:id="rId9"/>
    <sheet name="Purchase Agreement" sheetId="5" r:id="rId10"/>
    <sheet name="Additional Addendums" sheetId="7" r:id="rId11"/>
    <sheet name="LISTS" sheetId="18" r:id="rId12"/>
  </sheets>
  <definedNames>
    <definedName name="ADDWINDOWS">'Info Page'!$C$153</definedName>
    <definedName name="ADDWINDOWSPRICE">'Info Page'!$E$153</definedName>
    <definedName name="AGENTS">LISTS!$F$33:$F$54</definedName>
    <definedName name="BACKSPLASH">'Info Page'!$C$111</definedName>
    <definedName name="BACKSPLASHPRICE">'Info Page'!$E$111</definedName>
    <definedName name="BASEPRICE">#REF!</definedName>
    <definedName name="CABINETSELECTION">LISTS!$F$58</definedName>
    <definedName name="CABINETSELECTIONS">LISTS!$F$59:$F$109</definedName>
    <definedName name="CABINETUPGRADE">'Info Page'!$C$104</definedName>
    <definedName name="CABINETUPGRADES">LISTS!$B$78:$B$111</definedName>
    <definedName name="CABUPGRADEPRICE">'Info Page'!$E$104</definedName>
    <definedName name="COMMUNITIES">#REF!</definedName>
    <definedName name="DATES">LISTS!$E$1:$G$9</definedName>
    <definedName name="DECK">'Info Page'!$C$144</definedName>
    <definedName name="DECKBALUSTERS">'Info Page'!$C$145</definedName>
    <definedName name="DECKBALUSTERSPRICE">'Info Page'!$E$145</definedName>
    <definedName name="DECKPRICE">'Info Page'!$E$144</definedName>
    <definedName name="DEN">'Info Page'!$C$118</definedName>
    <definedName name="DENPRICE">'Info Page'!$E$118</definedName>
    <definedName name="DESIGN">LISTS!$B$33:$B$77</definedName>
    <definedName name="DESIGNS">LISTS!$B$33:$B$74</definedName>
    <definedName name="DINETTEADD">'Info Page'!#REF!</definedName>
    <definedName name="DINETTEADDPRICE">'Info Page'!#REF!</definedName>
    <definedName name="DROPZONE">'Info Page'!$C$126</definedName>
    <definedName name="DROPZONEFRIG">'Info Page'!$C$107</definedName>
    <definedName name="DROPZONEFRIGPRICE">'Info Page'!$E$107</definedName>
    <definedName name="DROPZONEPRICE">'Info Page'!$E$126</definedName>
    <definedName name="ELEVATION">'Info Page'!$C$93</definedName>
    <definedName name="ELEVATIONPRICE">'Info Page'!$E$93</definedName>
    <definedName name="FINISHEDBSMT">'Info Page'!$C$122</definedName>
    <definedName name="FINISHEDBSMTPRICE">'Info Page'!$E$122</definedName>
    <definedName name="FIREPLACEUPGRADE">'Info Page'!$C$120</definedName>
    <definedName name="FIREPLACEUPGRADEPRICE">'Info Page'!$E$120</definedName>
    <definedName name="FIXTUREHARDWARE">'Info Page'!$C$115</definedName>
    <definedName name="FIXTUREUPGRADE">'Info Page'!$E$115</definedName>
    <definedName name="FLOORADJUSTMENT">'Info Page'!$C$130</definedName>
    <definedName name="FLOORADJUSTMENTPRICE">'Info Page'!$E$130</definedName>
    <definedName name="FLOORALLOWANCE">'Info Page'!$C$127</definedName>
    <definedName name="FLOORALLOWANCEPRICE">'Info Page'!$E$127</definedName>
    <definedName name="GASRANGE">'Info Page'!$C$108</definedName>
    <definedName name="GASRANGEPRICE">'Info Page'!$E$108</definedName>
    <definedName name="HARDWARE">'Info Page'!$C$112</definedName>
    <definedName name="HARDWAREPRICE">'Info Page'!$E$112</definedName>
    <definedName name="HOMESITE">'Info Page'!$C$102</definedName>
    <definedName name="HOMESITEPRICE">'Info Page'!$E$102</definedName>
    <definedName name="HOUSESTYLES">#REF!</definedName>
    <definedName name="KITCHENUPGRADE">'Info Page'!$C$109</definedName>
    <definedName name="KITCHUPGRADEPRICE">'Info Page'!$E$109</definedName>
    <definedName name="MASTERBATHBRADFORD">'Info Page'!$B$121</definedName>
    <definedName name="MASTERBATHBRADFORD1">'Info Page'!$C$121</definedName>
    <definedName name="MASTERBATHBRADFORDPRICE">'Info Page'!$E$121</definedName>
    <definedName name="MASTERUPGRADE">'Info Page'!$C$110</definedName>
    <definedName name="MBRPRICE">'Info Page'!$E$121</definedName>
    <definedName name="MISC1">'Info Page'!$C$155</definedName>
    <definedName name="MISC1PRICE">'Info Page'!$E$155</definedName>
    <definedName name="MISC2">'Info Page'!$C$156</definedName>
    <definedName name="MISC2PRICE">'Info Page'!$E$156</definedName>
    <definedName name="MISC3">'Info Page'!$C$157</definedName>
    <definedName name="MISC3PRICE">'Info Page'!$E$157</definedName>
    <definedName name="MISC4">'Info Page'!$C$158</definedName>
    <definedName name="MISC4PRICE">'Info Page'!$E$158</definedName>
    <definedName name="MSTRUPGRADEPRICE">'Info Page'!$E$110</definedName>
    <definedName name="MULITRMAUDIOLOC">'Info Page'!$E$138</definedName>
    <definedName name="MULTIRMAUDIO">'Info Page'!$C$137</definedName>
    <definedName name="MULTIRMAUDIOPRICE">'Info Page'!$E$137</definedName>
    <definedName name="PAINTSELECTION">'Info Page'!$C$97</definedName>
    <definedName name="PAINTSELECTIONPRICING">'Info Page'!$E$97</definedName>
    <definedName name="PAINTUPGRADE">'Info Page'!$C$97</definedName>
    <definedName name="REFER">'Info Page'!$C$106</definedName>
    <definedName name="REFERPRICE">'Info Page'!$E$106</definedName>
    <definedName name="SANTEEFIREPLACE">'Info Page'!#REF!</definedName>
    <definedName name="SANTEEFIREPLACEPRICE">'Info Page'!#REF!</definedName>
    <definedName name="SANTEEFPFACE">'Info Page'!#REF!</definedName>
    <definedName name="SANTEEFPFACEPRICE">'Info Page'!$E$115</definedName>
    <definedName name="SAVINGSEVENT">'Info Page'!$E$160</definedName>
    <definedName name="SECURITYSTEREOPKGS">'Info Page'!$C$135</definedName>
    <definedName name="SECURITYSTEREOPRICE">'Info Page'!$E$135</definedName>
    <definedName name="SPLITWALKOUT">'Info Page'!$C$149</definedName>
    <definedName name="SPLITWALKOUTPRICE">'Info Page'!$E$149</definedName>
    <definedName name="SPRINKLER">'Info Page'!$C$146</definedName>
    <definedName name="SPRINKLERPRICE">'Info Page'!$E$146</definedName>
    <definedName name="STANDALONETV">'Info Page'!$C$139</definedName>
    <definedName name="STANDALONETVPRICE">'Info Page'!$E$139</definedName>
    <definedName name="STEREOPREWIRE">'Info Page'!$C$136</definedName>
    <definedName name="STEREOPREWIREPRICE">'Info Page'!$E$136</definedName>
    <definedName name="SUBDIVISONS">LISTS!$A$2:$A$19</definedName>
    <definedName name="SUMMERSAVINGS">'Info Page'!$C$160</definedName>
    <definedName name="THREECARGARAGE">'Info Page'!$C$133</definedName>
    <definedName name="THREECARGARAGEPRICE">'Info Page'!$E$133</definedName>
    <definedName name="TRIM">'Info Page'!$C$142</definedName>
    <definedName name="TRIMPRICE">'Info Page'!$E$142</definedName>
    <definedName name="TWOSTORYWALKOUT">'Info Page'!$C$151</definedName>
    <definedName name="TWOSTORYWALKOUTPRICE">'Info Page'!$E$151</definedName>
    <definedName name="VINYLFLOORINGDINING">'Info Page'!$C$131</definedName>
    <definedName name="VINYLFLOORINGDININGPRICING">'Info Page'!$E$131</definedName>
    <definedName name="walkoutlist">LISTS!$E$14:$E$25</definedName>
    <definedName name="WALKOUTS">LISTS!$E$14:$E$30</definedName>
    <definedName name="WASHERDRYER">'Info Page'!$C$105</definedName>
    <definedName name="WASHERDRYERPRICE">'Info Page'!$E$105</definedName>
    <definedName name="WHITEWINDOWS">'Info Page'!$C$154</definedName>
    <definedName name="WHITEWINDOWSPRICE">'Info Page'!#REF!</definedName>
    <definedName name="WINDOWPKG">'Info Page'!$C$124</definedName>
    <definedName name="WINDOWPKGPRICE">'Info Page'!$E$124</definedName>
    <definedName name="WOODCERAMIC">'Info Page'!$C$128</definedName>
    <definedName name="WOODCERAMICPRICE">'Info Page'!$E$128</definedName>
    <definedName name="WOODMAINFLOOR">'Info Page'!$C$129</definedName>
    <definedName name="WOODMAINFLOORPRICE">'Info Page'!$E$129</definedName>
  </definedNames>
  <calcPr calcId="171027"/>
</workbook>
</file>

<file path=xl/calcChain.xml><?xml version="1.0" encoding="utf-8"?>
<calcChain xmlns="http://schemas.openxmlformats.org/spreadsheetml/2006/main">
  <c r="E162" i="6" l="1"/>
  <c r="E137" i="6"/>
  <c r="E139" i="6"/>
  <c r="K921" i="2" l="1"/>
  <c r="H921" i="2"/>
  <c r="G689" i="2"/>
  <c r="G718" i="2"/>
  <c r="Q785" i="2"/>
  <c r="Q786" i="2"/>
  <c r="S136" i="2"/>
  <c r="M990" i="2"/>
  <c r="M991" i="2"/>
  <c r="D1034" i="2"/>
  <c r="D1032" i="2"/>
  <c r="D1028" i="2"/>
  <c r="F1030" i="2"/>
  <c r="E1030" i="2"/>
  <c r="M1002" i="2"/>
  <c r="H595" i="2"/>
  <c r="N972" i="2"/>
  <c r="T980" i="2"/>
  <c r="T977" i="2"/>
  <c r="T976" i="2"/>
  <c r="T974" i="2"/>
  <c r="T972" i="2"/>
  <c r="R989" i="2"/>
  <c r="R985" i="2"/>
  <c r="R988" i="2"/>
  <c r="M1001" i="2"/>
  <c r="M1003" i="2"/>
  <c r="M999" i="2"/>
  <c r="M997" i="2"/>
  <c r="M996" i="2"/>
  <c r="M995" i="2"/>
  <c r="M994" i="2"/>
  <c r="M993" i="2"/>
  <c r="M992" i="2"/>
  <c r="M986" i="2"/>
  <c r="M989" i="2"/>
  <c r="M988" i="2"/>
  <c r="M987" i="2"/>
  <c r="M985" i="2"/>
  <c r="N980" i="2"/>
  <c r="P978" i="2"/>
  <c r="O978" i="2"/>
  <c r="N976" i="2"/>
  <c r="N974" i="2"/>
  <c r="O825" i="2"/>
  <c r="H946" i="2"/>
  <c r="J126" i="2"/>
  <c r="B126" i="2"/>
  <c r="E191" i="2"/>
  <c r="T626" i="2" s="1"/>
  <c r="C696" i="2"/>
  <c r="I16" i="2"/>
  <c r="B1008" i="2"/>
  <c r="B1007" i="2"/>
  <c r="B1004" i="2"/>
  <c r="A977" i="2"/>
  <c r="G972" i="2"/>
  <c r="G971" i="2"/>
  <c r="B973" i="2"/>
  <c r="D972" i="2"/>
  <c r="B972" i="2"/>
  <c r="B971" i="2"/>
  <c r="B970" i="2"/>
  <c r="E947" i="2"/>
  <c r="H930" i="2"/>
  <c r="C930" i="2"/>
  <c r="H922" i="2"/>
  <c r="C933" i="2"/>
  <c r="H192" i="2"/>
  <c r="T627" i="2" s="1"/>
  <c r="E193" i="2"/>
  <c r="I19" i="2"/>
  <c r="I18" i="2"/>
  <c r="I15" i="2"/>
  <c r="C695" i="2" s="1"/>
  <c r="H160" i="2"/>
  <c r="H338" i="2"/>
  <c r="J106" i="2"/>
  <c r="B106" i="2"/>
  <c r="B105" i="2"/>
  <c r="E40" i="7"/>
  <c r="C43" i="7"/>
  <c r="C45" i="7"/>
  <c r="H49" i="7"/>
  <c r="C98" i="7"/>
  <c r="H100" i="7"/>
  <c r="F112" i="7"/>
  <c r="J112" i="7"/>
  <c r="F113" i="7"/>
  <c r="G113" i="7"/>
  <c r="J113" i="7"/>
  <c r="J161" i="7"/>
  <c r="C9" i="5"/>
  <c r="E9" i="5"/>
  <c r="C10" i="5"/>
  <c r="F10" i="5"/>
  <c r="J10" i="5"/>
  <c r="K10" i="5"/>
  <c r="B12" i="5"/>
  <c r="C12" i="5"/>
  <c r="B15" i="5"/>
  <c r="C16" i="5"/>
  <c r="C17" i="5"/>
  <c r="C18" i="5"/>
  <c r="G24" i="5"/>
  <c r="G39" i="5"/>
  <c r="K79" i="5"/>
  <c r="K158" i="5" s="1"/>
  <c r="I82" i="5"/>
  <c r="I83" i="5"/>
  <c r="I84" i="5"/>
  <c r="I160" i="5"/>
  <c r="I161" i="5"/>
  <c r="I162" i="5"/>
  <c r="H213" i="5"/>
  <c r="K234" i="5"/>
  <c r="I236" i="5"/>
  <c r="I237" i="5"/>
  <c r="I238" i="5"/>
  <c r="C291" i="5"/>
  <c r="E291" i="5"/>
  <c r="F291" i="5"/>
  <c r="G291" i="5"/>
  <c r="I291" i="5"/>
  <c r="D297" i="5"/>
  <c r="G297" i="5"/>
  <c r="J297" i="5"/>
  <c r="D299" i="5"/>
  <c r="F299" i="5"/>
  <c r="I299" i="5"/>
  <c r="B303" i="5"/>
  <c r="D303" i="5"/>
  <c r="F303" i="5"/>
  <c r="G303" i="5"/>
  <c r="H303" i="5"/>
  <c r="I303" i="5"/>
  <c r="J303" i="5"/>
  <c r="B306" i="5"/>
  <c r="D306" i="5"/>
  <c r="F306" i="5"/>
  <c r="G306" i="5"/>
  <c r="H306" i="5"/>
  <c r="I306" i="5"/>
  <c r="J306" i="5"/>
  <c r="K313" i="5"/>
  <c r="H351" i="5"/>
  <c r="H352" i="5"/>
  <c r="H353" i="5"/>
  <c r="C2" i="19"/>
  <c r="C3" i="19"/>
  <c r="F3" i="19"/>
  <c r="C4" i="19"/>
  <c r="C5" i="19"/>
  <c r="F5" i="19"/>
  <c r="J1" i="2"/>
  <c r="G3" i="2"/>
  <c r="J3" i="2"/>
  <c r="G4" i="2"/>
  <c r="J4" i="2"/>
  <c r="G5" i="2"/>
  <c r="J5" i="2"/>
  <c r="D7" i="2"/>
  <c r="K7" i="2"/>
  <c r="A10" i="2"/>
  <c r="D10" i="2"/>
  <c r="E10" i="2"/>
  <c r="H10" i="2"/>
  <c r="I10" i="2"/>
  <c r="J10" i="2"/>
  <c r="K10" i="2"/>
  <c r="J11" i="2"/>
  <c r="A12" i="2"/>
  <c r="A91" i="15" s="1"/>
  <c r="B12" i="2"/>
  <c r="F12" i="2"/>
  <c r="J12" i="2"/>
  <c r="F13" i="2"/>
  <c r="C771" i="2" s="1"/>
  <c r="J13" i="2"/>
  <c r="E14" i="2"/>
  <c r="I14" i="2"/>
  <c r="H686" i="2" s="1"/>
  <c r="K14" i="2"/>
  <c r="H687" i="2" s="1"/>
  <c r="A16" i="2"/>
  <c r="B16" i="2"/>
  <c r="F16" i="2"/>
  <c r="F17" i="2"/>
  <c r="E18" i="2"/>
  <c r="B20" i="2"/>
  <c r="E20" i="2"/>
  <c r="I20" i="2"/>
  <c r="I21" i="2"/>
  <c r="B23" i="2"/>
  <c r="I23" i="2"/>
  <c r="J23" i="2"/>
  <c r="K23" i="2"/>
  <c r="G71" i="2" s="1"/>
  <c r="K71" i="2"/>
  <c r="I77" i="2"/>
  <c r="I78" i="2"/>
  <c r="I79" i="2"/>
  <c r="B83" i="2"/>
  <c r="J83" i="2" s="1"/>
  <c r="B85" i="2"/>
  <c r="J85" i="2"/>
  <c r="C86" i="2"/>
  <c r="J86" i="2"/>
  <c r="B89" i="2"/>
  <c r="J89" i="2"/>
  <c r="A90" i="2"/>
  <c r="J90" i="2"/>
  <c r="A91" i="2"/>
  <c r="J91" i="2"/>
  <c r="B92" i="2"/>
  <c r="J92" i="2"/>
  <c r="B93" i="2"/>
  <c r="J93" i="2"/>
  <c r="B94" i="2"/>
  <c r="J94" i="2"/>
  <c r="B97" i="2"/>
  <c r="J97" i="2"/>
  <c r="B98" i="2"/>
  <c r="J98" i="2"/>
  <c r="D101" i="2"/>
  <c r="J101" i="2"/>
  <c r="B104" i="2"/>
  <c r="J104" i="2"/>
  <c r="J105" i="2"/>
  <c r="B109" i="2"/>
  <c r="J109" i="2"/>
  <c r="B115" i="2"/>
  <c r="J115" i="2"/>
  <c r="D117" i="2"/>
  <c r="J117" i="2"/>
  <c r="B118" i="2"/>
  <c r="J118" i="2"/>
  <c r="B119" i="2"/>
  <c r="J119" i="2"/>
  <c r="C120" i="2"/>
  <c r="J120" i="2"/>
  <c r="J121" i="2"/>
  <c r="B130" i="2"/>
  <c r="J130" i="2"/>
  <c r="E132" i="2"/>
  <c r="J132" i="2"/>
  <c r="R133" i="2"/>
  <c r="B134" i="2"/>
  <c r="J134" i="2"/>
  <c r="N134" i="2"/>
  <c r="S134" i="2"/>
  <c r="B135" i="2"/>
  <c r="J135" i="2"/>
  <c r="B136" i="2"/>
  <c r="I136" i="2"/>
  <c r="J136" i="2"/>
  <c r="N136" i="2"/>
  <c r="B137" i="2"/>
  <c r="J137" i="2"/>
  <c r="N137" i="2"/>
  <c r="O138" i="2"/>
  <c r="K148" i="2"/>
  <c r="I152" i="2"/>
  <c r="I153" i="2"/>
  <c r="I154" i="2"/>
  <c r="B160" i="2"/>
  <c r="J160" i="2"/>
  <c r="R160" i="2"/>
  <c r="B161" i="2"/>
  <c r="J161" i="2"/>
  <c r="B164" i="2"/>
  <c r="J164" i="2"/>
  <c r="B165" i="2"/>
  <c r="J165" i="2"/>
  <c r="B170" i="2"/>
  <c r="J170" i="2"/>
  <c r="B171" i="2"/>
  <c r="J171" i="2"/>
  <c r="B173" i="2"/>
  <c r="C173" i="2"/>
  <c r="D173" i="2"/>
  <c r="E173" i="2"/>
  <c r="F173" i="2"/>
  <c r="G173" i="2"/>
  <c r="J173" i="2"/>
  <c r="B174" i="2"/>
  <c r="J174" i="2"/>
  <c r="B175" i="2"/>
  <c r="J175" i="2"/>
  <c r="B176" i="2"/>
  <c r="J176" i="2"/>
  <c r="B180" i="2"/>
  <c r="J180" i="2"/>
  <c r="E194" i="2"/>
  <c r="T628" i="2" s="1"/>
  <c r="E195" i="2"/>
  <c r="T629" i="2" s="1"/>
  <c r="E196" i="2"/>
  <c r="T630" i="2" s="1"/>
  <c r="E197" i="2"/>
  <c r="P217" i="2"/>
  <c r="U217" i="2"/>
  <c r="M221" i="2"/>
  <c r="O221" i="2"/>
  <c r="R221" i="2"/>
  <c r="T221" i="2"/>
  <c r="K225" i="2"/>
  <c r="G228" i="2"/>
  <c r="K228" i="2"/>
  <c r="G229" i="2"/>
  <c r="H229" i="2"/>
  <c r="K229" i="2"/>
  <c r="K297" i="2"/>
  <c r="G299" i="2"/>
  <c r="K299" i="2"/>
  <c r="G300" i="2"/>
  <c r="H300" i="2"/>
  <c r="K300" i="2"/>
  <c r="M308" i="2"/>
  <c r="M309" i="2"/>
  <c r="R309" i="2"/>
  <c r="M310" i="2"/>
  <c r="O310" i="2"/>
  <c r="R310" i="2"/>
  <c r="M311" i="2"/>
  <c r="L315" i="2"/>
  <c r="M342" i="2"/>
  <c r="M345" i="2"/>
  <c r="N346" i="2"/>
  <c r="M347" i="2"/>
  <c r="N348" i="2"/>
  <c r="C377" i="2"/>
  <c r="C378" i="2"/>
  <c r="C379" i="2"/>
  <c r="M379" i="2"/>
  <c r="M380" i="2"/>
  <c r="C381" i="2"/>
  <c r="M381" i="2"/>
  <c r="O381" i="2"/>
  <c r="R381" i="2"/>
  <c r="M382" i="2"/>
  <c r="R382" i="2"/>
  <c r="L386" i="2"/>
  <c r="M413" i="2"/>
  <c r="M416" i="2"/>
  <c r="G433" i="2"/>
  <c r="H434" i="2"/>
  <c r="H435" i="2"/>
  <c r="H436" i="2"/>
  <c r="M438" i="2"/>
  <c r="M439" i="2"/>
  <c r="M440" i="2"/>
  <c r="O440" i="2"/>
  <c r="R440" i="2"/>
  <c r="M441" i="2"/>
  <c r="R441" i="2"/>
  <c r="L445" i="2"/>
  <c r="M467" i="2"/>
  <c r="M470" i="2"/>
  <c r="K483" i="2"/>
  <c r="M496" i="2"/>
  <c r="M497" i="2"/>
  <c r="R497" i="2"/>
  <c r="M498" i="2"/>
  <c r="O498" i="2"/>
  <c r="R498" i="2"/>
  <c r="M499" i="2"/>
  <c r="L503" i="2"/>
  <c r="M530" i="2"/>
  <c r="M533" i="2"/>
  <c r="G554" i="2"/>
  <c r="K554" i="2"/>
  <c r="G555" i="2"/>
  <c r="H555" i="2"/>
  <c r="K555" i="2"/>
  <c r="N563" i="2"/>
  <c r="N564" i="2"/>
  <c r="F565" i="2"/>
  <c r="H565" i="2" s="1"/>
  <c r="N566" i="2"/>
  <c r="N568" i="2"/>
  <c r="M569" i="2"/>
  <c r="R569" i="2"/>
  <c r="N570" i="2"/>
  <c r="S570" i="2"/>
  <c r="N572" i="2"/>
  <c r="S572" i="2"/>
  <c r="N577" i="2"/>
  <c r="Q579" i="2"/>
  <c r="P582" i="2"/>
  <c r="J607" i="2"/>
  <c r="G610" i="2"/>
  <c r="K610" i="2"/>
  <c r="G611" i="2"/>
  <c r="H611" i="2"/>
  <c r="K611" i="2"/>
  <c r="M618" i="2"/>
  <c r="M623" i="2"/>
  <c r="Q623" i="2"/>
  <c r="N625" i="2"/>
  <c r="N627" i="2"/>
  <c r="N629" i="2"/>
  <c r="M630" i="2"/>
  <c r="L633" i="2"/>
  <c r="P634" i="2"/>
  <c r="O637" i="2"/>
  <c r="K657" i="2"/>
  <c r="F682" i="2"/>
  <c r="B683" i="2"/>
  <c r="F683" i="2"/>
  <c r="C684" i="2"/>
  <c r="F684" i="2"/>
  <c r="K684" i="2"/>
  <c r="B685" i="2"/>
  <c r="F685" i="2"/>
  <c r="B686" i="2"/>
  <c r="C688" i="2"/>
  <c r="J695" i="2"/>
  <c r="C697" i="2"/>
  <c r="C698" i="2"/>
  <c r="C701" i="2"/>
  <c r="C703" i="2"/>
  <c r="C705" i="2"/>
  <c r="C707" i="2" s="1"/>
  <c r="C711" i="2"/>
  <c r="C713" i="2"/>
  <c r="C715" i="2"/>
  <c r="B747" i="2"/>
  <c r="G747" i="2"/>
  <c r="C749" i="2"/>
  <c r="G749" i="2"/>
  <c r="C751" i="2"/>
  <c r="G751" i="2"/>
  <c r="I752" i="2"/>
  <c r="C753" i="2"/>
  <c r="B754" i="2"/>
  <c r="G754" i="2"/>
  <c r="I755" i="2"/>
  <c r="A756" i="2"/>
  <c r="E759" i="2"/>
  <c r="D767" i="2"/>
  <c r="B773" i="2"/>
  <c r="C773" i="2"/>
  <c r="G773" i="2"/>
  <c r="B775" i="2"/>
  <c r="C775" i="2"/>
  <c r="G775" i="2"/>
  <c r="Q784" i="2"/>
  <c r="G790" i="2"/>
  <c r="K790" i="2"/>
  <c r="G791" i="2"/>
  <c r="H791" i="2"/>
  <c r="L795" i="2"/>
  <c r="L796" i="2"/>
  <c r="R796" i="2"/>
  <c r="L797" i="2"/>
  <c r="N797" i="2"/>
  <c r="R797" i="2"/>
  <c r="L798" i="2"/>
  <c r="L800" i="2"/>
  <c r="M837" i="2"/>
  <c r="M840" i="2"/>
  <c r="M841" i="2"/>
  <c r="K841" i="2"/>
  <c r="B849" i="2"/>
  <c r="I849" i="2"/>
  <c r="C851" i="2"/>
  <c r="C853" i="2"/>
  <c r="I853" i="2"/>
  <c r="C855" i="2"/>
  <c r="Q858" i="2"/>
  <c r="Q860" i="2"/>
  <c r="Q862" i="2"/>
  <c r="D871" i="2"/>
  <c r="C885" i="2"/>
  <c r="M893" i="2"/>
  <c r="O907" i="2"/>
  <c r="O908" i="2"/>
  <c r="U908" i="2"/>
  <c r="O909" i="2"/>
  <c r="O910" i="2"/>
  <c r="U910" i="2"/>
  <c r="C911" i="2"/>
  <c r="O911" i="2"/>
  <c r="U911" i="2"/>
  <c r="U912" i="2"/>
  <c r="U913" i="2"/>
  <c r="U914" i="2"/>
  <c r="U915" i="2"/>
  <c r="U916" i="2"/>
  <c r="C916" i="2"/>
  <c r="C919" i="2"/>
  <c r="C918" i="2"/>
  <c r="C917" i="2"/>
  <c r="E918" i="2"/>
  <c r="H917" i="2"/>
  <c r="C921" i="2"/>
  <c r="H916" i="2"/>
  <c r="C922" i="2"/>
  <c r="C923" i="2"/>
  <c r="C924" i="2"/>
  <c r="C928" i="2"/>
  <c r="E928" i="2"/>
  <c r="C929" i="2"/>
  <c r="E929" i="2"/>
  <c r="C931" i="2"/>
  <c r="C932" i="2"/>
  <c r="C935" i="2"/>
  <c r="C938" i="2"/>
  <c r="C939" i="2"/>
  <c r="R939" i="2"/>
  <c r="C940" i="2"/>
  <c r="C943" i="2"/>
  <c r="H943" i="2"/>
  <c r="C944" i="2"/>
  <c r="C947" i="2"/>
  <c r="G952" i="2"/>
  <c r="I952" i="2"/>
  <c r="B953" i="2"/>
  <c r="H955" i="2"/>
  <c r="J955" i="2"/>
  <c r="H958" i="2"/>
  <c r="J958" i="2"/>
  <c r="J1" i="15"/>
  <c r="G3" i="15"/>
  <c r="J3" i="15"/>
  <c r="G4" i="15"/>
  <c r="J4" i="15"/>
  <c r="G5" i="15"/>
  <c r="J5" i="15"/>
  <c r="D7" i="15"/>
  <c r="A10" i="15"/>
  <c r="D10" i="15"/>
  <c r="E10" i="15"/>
  <c r="A12" i="15"/>
  <c r="C12" i="15"/>
  <c r="D12" i="15"/>
  <c r="F12" i="15"/>
  <c r="E13" i="15"/>
  <c r="A15" i="15"/>
  <c r="C15" i="15"/>
  <c r="D15" i="15"/>
  <c r="F15" i="15"/>
  <c r="E16" i="15"/>
  <c r="J80" i="15"/>
  <c r="G82" i="15"/>
  <c r="J82" i="15"/>
  <c r="G83" i="15"/>
  <c r="J83" i="15"/>
  <c r="G84" i="15"/>
  <c r="J84" i="15"/>
  <c r="D86" i="15"/>
  <c r="A89" i="15"/>
  <c r="D89" i="15"/>
  <c r="E89" i="15"/>
  <c r="C91" i="15"/>
  <c r="D91" i="15"/>
  <c r="F91" i="15"/>
  <c r="E92" i="15"/>
  <c r="A94" i="15"/>
  <c r="C94" i="15"/>
  <c r="D94" i="15"/>
  <c r="F94" i="15"/>
  <c r="E95" i="15"/>
  <c r="K131" i="15"/>
  <c r="J158" i="15"/>
  <c r="G160" i="15"/>
  <c r="J160" i="15"/>
  <c r="G161" i="15"/>
  <c r="J161" i="15"/>
  <c r="G162" i="15"/>
  <c r="J162" i="15"/>
  <c r="D164" i="15"/>
  <c r="A167" i="15"/>
  <c r="D167" i="15"/>
  <c r="E167" i="15"/>
  <c r="A169" i="15"/>
  <c r="D169" i="15"/>
  <c r="F169" i="15"/>
  <c r="E170" i="15"/>
  <c r="B171" i="15"/>
  <c r="B172" i="15"/>
  <c r="B173" i="15"/>
  <c r="B174" i="15"/>
  <c r="C174" i="15"/>
  <c r="D174" i="15"/>
  <c r="B177" i="15"/>
  <c r="E177" i="15"/>
  <c r="J222" i="15"/>
  <c r="J227" i="15"/>
  <c r="G229" i="15"/>
  <c r="J229" i="15"/>
  <c r="G230" i="15"/>
  <c r="J230" i="15"/>
  <c r="G231" i="15"/>
  <c r="J231" i="15"/>
  <c r="D233" i="15"/>
  <c r="A236" i="15"/>
  <c r="D236" i="15"/>
  <c r="E236" i="15"/>
  <c r="I236" i="15"/>
  <c r="A238" i="15"/>
  <c r="C238" i="15"/>
  <c r="D238" i="15"/>
  <c r="F238" i="15"/>
  <c r="E239" i="15"/>
  <c r="A241" i="15"/>
  <c r="C241" i="15"/>
  <c r="D241" i="15"/>
  <c r="F241" i="15"/>
  <c r="E242" i="15"/>
  <c r="B246" i="15"/>
  <c r="E246" i="15"/>
  <c r="B13" i="13"/>
  <c r="B14" i="13"/>
  <c r="B15" i="13"/>
  <c r="B16" i="13"/>
  <c r="C7" i="14"/>
  <c r="I7" i="14"/>
  <c r="C8" i="14"/>
  <c r="D30" i="14"/>
  <c r="B13" i="12"/>
  <c r="B14" i="12"/>
  <c r="B15" i="12"/>
  <c r="D15" i="12"/>
  <c r="B16" i="12"/>
  <c r="G25" i="12"/>
  <c r="A52" i="12"/>
  <c r="A53" i="12"/>
  <c r="C7" i="11"/>
  <c r="I7" i="11"/>
  <c r="C8" i="11"/>
  <c r="B10" i="10"/>
  <c r="B11" i="10"/>
  <c r="B12" i="10"/>
  <c r="D12" i="10"/>
  <c r="B13" i="10"/>
  <c r="H6" i="6"/>
  <c r="H7" i="6"/>
  <c r="A314" i="5" s="1"/>
  <c r="C116" i="6"/>
  <c r="J184" i="2"/>
  <c r="C174" i="6"/>
  <c r="C183" i="6"/>
  <c r="C184" i="6"/>
  <c r="C185" i="6"/>
  <c r="E190" i="2"/>
  <c r="T625" i="2" s="1"/>
  <c r="G48" i="5" l="1"/>
  <c r="E15" i="5"/>
  <c r="C920" i="2"/>
  <c r="I256" i="5"/>
  <c r="I258" i="5"/>
  <c r="Q587" i="2"/>
  <c r="I260" i="5"/>
  <c r="F252" i="15"/>
  <c r="G102" i="7"/>
  <c r="F355" i="5"/>
  <c r="F350" i="5"/>
  <c r="Q580" i="2"/>
  <c r="F1" i="19"/>
  <c r="F347" i="5"/>
  <c r="F147" i="2"/>
  <c r="C912" i="2"/>
  <c r="E67" i="6"/>
  <c r="H314" i="5" s="1"/>
  <c r="G67" i="6"/>
  <c r="Q913" i="2" s="1"/>
  <c r="P635" i="2"/>
  <c r="B234" i="5"/>
  <c r="J210" i="2"/>
  <c r="B217" i="2"/>
  <c r="M916" i="2"/>
  <c r="K895" i="2"/>
  <c r="P140" i="2"/>
  <c r="K291" i="5"/>
  <c r="B79" i="5"/>
  <c r="P940" i="2"/>
  <c r="O912" i="2"/>
  <c r="K670" i="2"/>
  <c r="K672" i="2" s="1"/>
  <c r="A313" i="5"/>
  <c r="P143" i="2"/>
  <c r="P930" i="2"/>
  <c r="B687" i="2"/>
  <c r="P927" i="2"/>
  <c r="H8" i="10"/>
  <c r="B158" i="5"/>
  <c r="G51" i="7"/>
  <c r="E19" i="5"/>
  <c r="H227" i="15"/>
  <c r="J913" i="2"/>
  <c r="H1" i="2"/>
  <c r="C913" i="2"/>
  <c r="G42" i="7" l="1"/>
  <c r="I314" i="5"/>
  <c r="H923" i="2"/>
  <c r="O913" i="2"/>
  <c r="J923" i="2"/>
  <c r="E761" i="2"/>
  <c r="I42" i="7"/>
</calcChain>
</file>

<file path=xl/comments1.xml><?xml version="1.0" encoding="utf-8"?>
<comments xmlns="http://schemas.openxmlformats.org/spreadsheetml/2006/main">
  <authors>
    <author>Shawn McGuire</author>
    <author>SMcGuire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 xml:space="preserve">Utilize "Pull Down" to enter your name.
</t>
        </r>
      </text>
    </comment>
    <comment ref="C20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1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4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5" authorId="1" shapeId="0">
      <text>
        <r>
          <rPr>
            <b/>
            <sz val="8"/>
            <color indexed="81"/>
            <rFont val="Tahoma"/>
            <family val="2"/>
          </rPr>
          <t>with or without dashes</t>
        </r>
      </text>
    </comment>
    <comment ref="C28" authorId="1" shapeId="0">
      <text>
        <r>
          <rPr>
            <b/>
            <sz val="8"/>
            <color indexed="81"/>
            <rFont val="Tahoma"/>
            <family val="2"/>
          </rPr>
          <t xml:space="preserve">Insert Complete Names: 
Married:
John P &amp; Jane D Doe
or
Not Married:
John P Doe &amp; Jane D Smith </t>
        </r>
      </text>
    </comment>
    <comment ref="C33" authorId="1" shapeId="0">
      <text>
        <r>
          <rPr>
            <b/>
            <sz val="8"/>
            <color indexed="81"/>
            <rFont val="Tahoma"/>
            <family val="2"/>
          </rPr>
          <t>Lending Institution</t>
        </r>
        <r>
          <rPr>
            <sz val="8"/>
            <color indexed="81"/>
            <rFont val="Tahoma"/>
            <family val="2"/>
          </rPr>
          <t xml:space="preserve">
Centris
First Mortgage Company
First National Bank
Busey Bank
Wells Fargo</t>
        </r>
      </text>
    </comment>
    <comment ref="C34" authorId="1" shapeId="0">
      <text>
        <r>
          <rPr>
            <sz val="8"/>
            <color indexed="81"/>
            <rFont val="Tahoma"/>
            <family val="2"/>
          </rPr>
          <t xml:space="preserve">Loan Officer's Complete Name
</t>
        </r>
      </text>
    </comment>
    <comment ref="C35" authorId="1" shapeId="0">
      <text>
        <r>
          <rPr>
            <b/>
            <sz val="8"/>
            <color indexed="81"/>
            <rFont val="Tahoma"/>
            <family val="2"/>
          </rPr>
          <t xml:space="preserve">Complete Address
Centris: </t>
        </r>
        <r>
          <rPr>
            <sz val="8"/>
            <color indexed="81"/>
            <rFont val="Tahoma"/>
            <family val="2"/>
          </rPr>
          <t>343 North 114th Street
                Omaha, NE  68154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FMC:</t>
        </r>
        <r>
          <rPr>
            <sz val="8"/>
            <color indexed="81"/>
            <rFont val="Tahoma"/>
            <family val="2"/>
          </rPr>
          <t xml:space="preserve"> 11606 Nicholas Street
          Omaha, NE  68154  
</t>
        </r>
        <r>
          <rPr>
            <b/>
            <sz val="8"/>
            <color indexed="81"/>
            <rFont val="Tahoma"/>
            <family val="2"/>
          </rPr>
          <t xml:space="preserve">FNB: </t>
        </r>
        <r>
          <rPr>
            <sz val="8"/>
            <color indexed="81"/>
            <rFont val="Tahoma"/>
            <family val="2"/>
          </rPr>
          <t xml:space="preserve"> 2625 S 175th St
          Omaha, NE  68130 
</t>
        </r>
        <r>
          <rPr>
            <b/>
            <sz val="8"/>
            <color indexed="81"/>
            <rFont val="Tahoma"/>
            <family val="2"/>
          </rPr>
          <t>Pulaski Bank:</t>
        </r>
        <r>
          <rPr>
            <sz val="8"/>
            <color indexed="81"/>
            <rFont val="Tahoma"/>
            <family val="2"/>
          </rPr>
          <t xml:space="preserve"> 1125 S 103rd St STE 110 
                 Omaha, NE  68124
</t>
        </r>
        <r>
          <rPr>
            <b/>
            <sz val="8"/>
            <color indexed="81"/>
            <rFont val="Tahoma"/>
            <family val="2"/>
          </rPr>
          <t>Wells Fargo:</t>
        </r>
        <r>
          <rPr>
            <sz val="8"/>
            <color indexed="81"/>
            <rFont val="Tahoma"/>
            <family val="2"/>
          </rPr>
          <t xml:space="preserve"> 10010 Regency Cr
                        Omaha, NE  68114  </t>
        </r>
      </text>
    </comment>
    <comment ref="C37" authorId="1" shapeId="0">
      <text>
        <r>
          <rPr>
            <b/>
            <sz val="8"/>
            <color indexed="81"/>
            <rFont val="Tahoma"/>
            <family val="2"/>
          </rPr>
          <t xml:space="preserve">Centris
</t>
        </r>
        <r>
          <rPr>
            <sz val="8"/>
            <color indexed="81"/>
            <rFont val="Tahoma"/>
            <family val="2"/>
          </rPr>
          <t>402-758-6041</t>
        </r>
        <r>
          <rPr>
            <b/>
            <sz val="8"/>
            <color indexed="81"/>
            <rFont val="Tahoma"/>
            <family val="2"/>
          </rPr>
          <t xml:space="preserve">
FMC
</t>
        </r>
        <r>
          <rPr>
            <sz val="8"/>
            <color indexed="81"/>
            <rFont val="Tahoma"/>
            <family val="2"/>
          </rPr>
          <t>Vicki Chadd: 402-431-4335
Alana Hallaert: 402-431-4316
Greg Dawes: 402-431-4332
Amy Hayes: 402-431-4309</t>
        </r>
        <r>
          <rPr>
            <b/>
            <sz val="8"/>
            <color indexed="81"/>
            <rFont val="Tahoma"/>
            <family val="2"/>
          </rPr>
          <t xml:space="preserve">
FNB
</t>
        </r>
        <r>
          <rPr>
            <sz val="8"/>
            <color indexed="81"/>
            <rFont val="Tahoma"/>
            <family val="2"/>
          </rPr>
          <t>Diana Foral: 402-602-2533
Angie Brookhouser 402-602-5189
Rachel Pierce: 402-602-5877</t>
        </r>
        <r>
          <rPr>
            <b/>
            <sz val="8"/>
            <color indexed="81"/>
            <rFont val="Tahoma"/>
            <family val="2"/>
          </rPr>
          <t xml:space="preserve">
Pulaski
</t>
        </r>
        <r>
          <rPr>
            <sz val="8"/>
            <color indexed="81"/>
            <rFont val="Tahoma"/>
            <family val="2"/>
          </rPr>
          <t>Nick Zwiebel: 402-301-7098</t>
        </r>
        <r>
          <rPr>
            <b/>
            <sz val="8"/>
            <color indexed="81"/>
            <rFont val="Tahoma"/>
            <family val="2"/>
          </rPr>
          <t xml:space="preserve">
Wells Fargo
</t>
        </r>
        <r>
          <rPr>
            <sz val="8"/>
            <color indexed="81"/>
            <rFont val="Tahoma"/>
            <family val="2"/>
          </rPr>
          <t>Joel Spaan: 402-289-6782
David Clausen: 402-682-6430</t>
        </r>
      </text>
    </comment>
    <comment ref="G37" authorId="1" shape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FMC</t>
        </r>
        <r>
          <rPr>
            <sz val="8"/>
            <color indexed="81"/>
            <rFont val="Tahoma"/>
            <family val="2"/>
          </rPr>
          <t xml:space="preserve">
402-493-6951
</t>
        </r>
        <r>
          <rPr>
            <b/>
            <sz val="8"/>
            <color indexed="81"/>
            <rFont val="Tahoma"/>
            <family val="2"/>
          </rPr>
          <t>FNB</t>
        </r>
        <r>
          <rPr>
            <sz val="8"/>
            <color indexed="81"/>
            <rFont val="Tahoma"/>
            <family val="2"/>
          </rPr>
          <t xml:space="preserve">
Diana: 402-690-4205
Rod: 402-938-5407
</t>
        </r>
        <r>
          <rPr>
            <b/>
            <sz val="8"/>
            <color indexed="81"/>
            <rFont val="Tahoma"/>
            <family val="2"/>
          </rPr>
          <t>US Bank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402-399-3883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Wells Fargo</t>
        </r>
        <r>
          <rPr>
            <sz val="8"/>
            <color indexed="81"/>
            <rFont val="Tahoma"/>
            <family val="2"/>
          </rPr>
          <t xml:space="preserve">
866-646-0907</t>
        </r>
      </text>
    </comment>
    <comment ref="C38" authorId="1" shapeId="0">
      <text>
        <r>
          <rPr>
            <sz val="8"/>
            <color indexed="81"/>
            <rFont val="Tahoma"/>
            <family val="2"/>
          </rPr>
          <t xml:space="preserve">Schedule Interview Date for each buyer. (even if "pre-approved")  Monday-Friday, unless discussed with loan officer.
</t>
        </r>
        <r>
          <rPr>
            <b/>
            <sz val="8"/>
            <color indexed="81"/>
            <rFont val="Tahoma"/>
            <family val="2"/>
          </rPr>
          <t>Must be within 5 days of Purchase Agreement.</t>
        </r>
      </text>
    </comment>
    <comment ref="E38" authorId="0" shapeId="0">
      <text>
        <r>
          <rPr>
            <sz val="9"/>
            <color indexed="81"/>
            <rFont val="Tahoma"/>
            <family val="2"/>
          </rPr>
          <t xml:space="preserve">9am to 5pm, unless discussed with loan officer.
</t>
        </r>
      </text>
    </comment>
    <comment ref="C41" authorId="1" shapeId="0">
      <text>
        <r>
          <rPr>
            <b/>
            <i/>
            <u/>
            <sz val="8"/>
            <color indexed="81"/>
            <rFont val="Tahoma"/>
            <family val="2"/>
          </rPr>
          <t>Insurance Chart:</t>
        </r>
        <r>
          <rPr>
            <sz val="8"/>
            <color indexed="81"/>
            <rFont val="Tahoma"/>
            <family val="2"/>
          </rPr>
          <t xml:space="preserve">
Under $180,000                      </t>
        </r>
        <r>
          <rPr>
            <b/>
            <sz val="8"/>
            <color indexed="81"/>
            <rFont val="Tahoma"/>
            <family val="2"/>
          </rPr>
          <t>$795</t>
        </r>
        <r>
          <rPr>
            <sz val="8"/>
            <color indexed="81"/>
            <rFont val="Tahoma"/>
            <family val="2"/>
          </rPr>
          <t xml:space="preserve">
Over   $180,001                </t>
        </r>
        <r>
          <rPr>
            <b/>
            <sz val="8"/>
            <color indexed="81"/>
            <rFont val="Tahoma"/>
            <family val="2"/>
          </rPr>
          <t xml:space="preserve">      $995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7" authorId="1" shapeId="0">
      <text>
        <r>
          <rPr>
            <b/>
            <sz val="8"/>
            <color indexed="81"/>
            <rFont val="Tahoma"/>
            <family val="2"/>
          </rPr>
          <t>NOTE:
Signed "Fax'd" Registration must be submitted with Purchase Agreement.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10"/>
            <rFont val="Tahoma"/>
            <family val="2"/>
          </rPr>
          <t>Falsifying a Registration in order to compensate a Co-op will result in immediate release of Independent Contract Agreement with Celebrity</t>
        </r>
      </text>
    </comment>
    <comment ref="E48" authorId="1" shapeId="0">
      <text>
        <r>
          <rPr>
            <sz val="8"/>
            <color indexed="81"/>
            <rFont val="Tahoma"/>
            <family val="2"/>
          </rPr>
          <t xml:space="preserve">Office Number can be found in your MLS Directory, or ask Co-op
</t>
        </r>
      </text>
    </comment>
    <comment ref="E49" authorId="1" shapeId="0">
      <text>
        <r>
          <rPr>
            <sz val="8"/>
            <color indexed="81"/>
            <rFont val="Tahoma"/>
            <family val="2"/>
          </rPr>
          <t>Agent Number can be found in your MLS Directory, or ask Co-Op.</t>
        </r>
      </text>
    </comment>
    <comment ref="C52" authorId="1" shapeId="0">
      <text>
        <r>
          <rPr>
            <b/>
            <sz val="8"/>
            <color indexed="81"/>
            <rFont val="Tahoma"/>
            <family val="2"/>
          </rPr>
          <t xml:space="preserve">Example:
402-896-3100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2" authorId="1" shapeId="0">
      <text>
        <r>
          <rPr>
            <b/>
            <sz val="8"/>
            <color indexed="81"/>
            <rFont val="Tahoma"/>
            <family val="2"/>
          </rPr>
          <t>Example:
402-896-6734</t>
        </r>
      </text>
    </comment>
    <comment ref="C53" authorId="1" shapeId="0">
      <text>
        <r>
          <rPr>
            <b/>
            <sz val="8"/>
            <color indexed="81"/>
            <rFont val="Tahoma"/>
            <family val="2"/>
          </rPr>
          <t>Example:
402-896-3100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>
      <text>
        <r>
          <rPr>
            <b/>
            <sz val="8"/>
            <color indexed="81"/>
            <rFont val="Tahoma"/>
            <family val="2"/>
          </rPr>
          <t>Select:
Presale
   Lot w/no home style dedicated to site.
Spec
   Lot w/ home style dedicated to site.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0" authorId="1" shapeId="0">
      <text>
        <r>
          <rPr>
            <b/>
            <sz val="8"/>
            <color indexed="81"/>
            <rFont val="Tahoma"/>
            <family val="2"/>
          </rPr>
          <t xml:space="preserve">FHA  / $2,000 
            $2,000 at time of contract if home @ frame or beyond
             OR 
             $1,000 at time of contract @ lot to basement stage
             $1,000 in 30 days
FHA/NIFA  / $2,000 
            $2,000 at time of contract if home @ frame or beyond
             OR 
             $1,000 at time of contract @ lot to basement stage
             $1,000 in 30 days
FHA/NIFA/HBA / $1,000 
            $1,000 at time of contract
Conventional  / $2,000 
            $2,000 at time of contract if home @ frame or beyond
             OR 
             $1,000 at time of contract @ lot to basement stage
             $1,000 in 30 days
VA  / $1,000 
            $1,000 at time of contract if home @ frame or beyond
             OR 
             $500 at time of contract @ lot to basement stage
             $500 in 30 days
Cash / $5,000
             $5,000 at time of contract regardless of stage of const
Non-Preferred Lender / Total EMD 
           TOTAL EMD is to be paid at time of Purchase Agreement
            EMD Becomse NON-Refundable AFTER acceptance by Celebrity 
</t>
        </r>
      </text>
    </comment>
    <comment ref="D71" authorId="1" shapeId="0">
      <text>
        <r>
          <rPr>
            <b/>
            <sz val="8"/>
            <color indexed="81"/>
            <rFont val="Tahoma"/>
            <family val="2"/>
          </rPr>
          <t>Depositable Earnest Money Received at Time of Contract.
(funds MUST come from buyer)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2" authorId="1" shapeId="0">
      <text>
        <r>
          <rPr>
            <b/>
            <sz val="8"/>
            <color indexed="81"/>
            <rFont val="Tahoma"/>
            <family val="2"/>
          </rPr>
          <t xml:space="preserve">Spell Out:
One Thousand 
Two Thousand
Five Thousand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" authorId="1" shapeId="0">
      <text>
        <r>
          <rPr>
            <b/>
            <sz val="8"/>
            <color indexed="81"/>
            <rFont val="Tahoma"/>
            <family val="2"/>
          </rPr>
          <t xml:space="preserve">If check number not known at time of preparing contract, write in.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4" authorId="1" shapeId="0">
      <text>
        <r>
          <rPr>
            <b/>
            <sz val="8"/>
            <color indexed="81"/>
            <rFont val="Tahoma"/>
            <family val="2"/>
          </rPr>
          <t>Funds received from buyer 30 days from contract.  (Funds received at Contract and in 30 days, must equal Total Earnest Money Deposit)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5" authorId="1" shapeId="0">
      <text>
        <r>
          <rPr>
            <b/>
            <sz val="8"/>
            <color indexed="81"/>
            <rFont val="Tahoma"/>
            <family val="2"/>
          </rPr>
          <t xml:space="preserve">Non Refundable Deposits Required on 
"Non Standard Options"
 "Non Preferred Lender"= $5,000
CASH SALES = $5,000
Finished Basement or Rec Room = $2,000
</t>
        </r>
        <r>
          <rPr>
            <sz val="8"/>
            <color indexed="81"/>
            <rFont val="Tahoma"/>
            <family val="2"/>
          </rPr>
          <t>(where not standard)</t>
        </r>
        <r>
          <rPr>
            <b/>
            <sz val="8"/>
            <color indexed="81"/>
            <rFont val="Tahoma"/>
            <family val="2"/>
          </rPr>
          <t xml:space="preserve">
Wood / Tile Floor Package = $2,000
Non-Preferred Lender / Total EMD 
           TOTAL EMD is to be paid at time of Purchase Agreement, no splitting of emd. Total EMD is Non-Refundable after acceptance by Celebrity Homes
Contact Shawn for clarifications
</t>
        </r>
        <r>
          <rPr>
            <sz val="8"/>
            <color indexed="81"/>
            <rFont val="Tahoma"/>
            <family val="2"/>
          </rPr>
          <t xml:space="preserve">Or </t>
        </r>
        <r>
          <rPr>
            <b/>
            <sz val="8"/>
            <color indexed="81"/>
            <rFont val="Tahoma"/>
            <family val="2"/>
          </rPr>
          <t xml:space="preserve">
NA</t>
        </r>
      </text>
    </comment>
    <comment ref="D81" authorId="1" shapeId="0">
      <text>
        <r>
          <rPr>
            <b/>
            <sz val="8"/>
            <color indexed="81"/>
            <rFont val="Tahoma"/>
            <family val="2"/>
          </rPr>
          <t xml:space="preserve">REMINDER:
Check for "Replat"
EX: </t>
        </r>
        <r>
          <rPr>
            <sz val="8"/>
            <color indexed="81"/>
            <rFont val="Tahoma"/>
            <family val="2"/>
          </rPr>
          <t>4 R1
(Lot # first, then Replat #)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1" authorId="1" shapeId="0">
      <text>
        <r>
          <rPr>
            <b/>
            <sz val="8"/>
            <color indexed="81"/>
            <rFont val="Tahoma"/>
            <family val="2"/>
          </rPr>
          <t>Disclose if lot is an Interior or Corner Lot.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2" authorId="1" shapeId="0">
      <text>
        <r>
          <rPr>
            <b/>
            <sz val="8"/>
            <color indexed="81"/>
            <rFont val="Tahoma"/>
            <family val="2"/>
          </rPr>
          <t>If not known, place "TBD"</t>
        </r>
      </text>
    </comment>
    <comment ref="D83" authorId="1" shapeId="0">
      <text>
        <r>
          <rPr>
            <sz val="8"/>
            <color indexed="81"/>
            <rFont val="Tahoma"/>
            <family val="2"/>
          </rPr>
          <t>Buyer selects at time of Purcahse Agreement</t>
        </r>
        <r>
          <rPr>
            <b/>
            <sz val="8"/>
            <color indexed="81"/>
            <rFont val="Tahoma"/>
            <family val="2"/>
          </rPr>
          <t xml:space="preserve">
"Selected at Contract"
</t>
        </r>
        <r>
          <rPr>
            <sz val="8"/>
            <color indexed="81"/>
            <rFont val="Tahoma"/>
            <family val="2"/>
          </rPr>
          <t>Celebrity Homes Selected (cannot be altered)</t>
        </r>
        <r>
          <rPr>
            <b/>
            <sz val="8"/>
            <color indexed="81"/>
            <rFont val="Tahoma"/>
            <family val="2"/>
          </rPr>
          <t xml:space="preserve">
"Pre-selected"</t>
        </r>
      </text>
    </comment>
    <comment ref="D84" authorId="1" shapeId="0">
      <text>
        <r>
          <rPr>
            <b/>
            <sz val="8"/>
            <color indexed="81"/>
            <rFont val="Tahoma"/>
            <family val="2"/>
          </rPr>
          <t xml:space="preserve">If not known, place: "TBD"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85" authorId="1" shapeId="0">
      <text>
        <r>
          <rPr>
            <b/>
            <sz val="8"/>
            <color indexed="81"/>
            <rFont val="Tahoma"/>
            <family val="2"/>
          </rPr>
          <t xml:space="preserve">Arbor Gate / Omaha  68135
Canterberry Crossing/Omaha   68135
Clearwater Falls/Bellevue 68123
Fairview Crossing-South/Bellevue   68123
Glenmoor / Omaha 68122
Highlands / Bennington 68007
Hanover Falls / Bennington  68007
Hyda Hills / Bellevue  68123
Palisades / Omaha 68136
Ridgemoor / Bennington  68007
Sagewood / Omaha  68116
Shadowbrook West  /  Bennington  68007
Stockmans Hollow / Papillion  68133
Summer Glen / Elkhorn  68022
Stone Ridge West Village / Omaha   68116
Whitetail Creek / Omaha  68136
Wood Valley/Omaha 68142
</t>
        </r>
      </text>
    </comment>
    <comment ref="D86" authorId="0" shapeId="0">
      <text>
        <r>
          <rPr>
            <sz val="9"/>
            <color indexed="81"/>
            <rFont val="Tahoma"/>
            <family val="2"/>
          </rPr>
          <t xml:space="preserve">North of Harrison = </t>
        </r>
        <r>
          <rPr>
            <b/>
            <sz val="9"/>
            <color indexed="81"/>
            <rFont val="Tahoma"/>
            <family val="2"/>
          </rPr>
          <t>Douglas</t>
        </r>
        <r>
          <rPr>
            <sz val="9"/>
            <color indexed="81"/>
            <rFont val="Tahoma"/>
            <family val="2"/>
          </rPr>
          <t xml:space="preserve">
South of Harrison = </t>
        </r>
        <r>
          <rPr>
            <b/>
            <sz val="9"/>
            <color indexed="81"/>
            <rFont val="Tahoma"/>
            <family val="2"/>
          </rPr>
          <t>Sarpy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1" shapeId="0">
      <text>
        <r>
          <rPr>
            <b/>
            <sz val="8"/>
            <color indexed="81"/>
            <rFont val="Tahoma"/>
            <family val="2"/>
          </rPr>
          <t xml:space="preserve">Mike Ingwerson
</t>
        </r>
        <r>
          <rPr>
            <b/>
            <sz val="11"/>
            <color indexed="81"/>
            <rFont val="Tahoma"/>
            <family val="2"/>
          </rPr>
          <t>Dave Holub</t>
        </r>
        <r>
          <rPr>
            <sz val="8"/>
            <color indexed="81"/>
            <rFont val="Tahoma"/>
            <family val="2"/>
          </rPr>
          <t xml:space="preserve">
Ridgemoor
Shadowbrook
Wood Valley
Glenmoor
</t>
        </r>
        <r>
          <rPr>
            <b/>
            <sz val="8"/>
            <color indexed="81"/>
            <rFont val="Tahoma"/>
            <family val="2"/>
          </rPr>
          <t xml:space="preserve">Steve Brannon
</t>
        </r>
        <r>
          <rPr>
            <b/>
            <sz val="11"/>
            <color indexed="81"/>
            <rFont val="Tahoma"/>
            <family val="2"/>
          </rPr>
          <t>Rich Mailhot</t>
        </r>
        <r>
          <rPr>
            <sz val="8"/>
            <color indexed="81"/>
            <rFont val="Tahoma"/>
            <family val="2"/>
          </rPr>
          <t xml:space="preserve">
Highlands
Sagewood
Stoneridge
Summer Glenn
Canterberry Crossing South
</t>
        </r>
        <r>
          <rPr>
            <b/>
            <sz val="8"/>
            <color indexed="81"/>
            <rFont val="Tahoma"/>
            <family val="2"/>
          </rPr>
          <t xml:space="preserve">Bob Brunz
</t>
        </r>
        <r>
          <rPr>
            <b/>
            <sz val="11"/>
            <color indexed="81"/>
            <rFont val="Tahoma"/>
            <family val="2"/>
          </rPr>
          <t>Gonzo Ramirez</t>
        </r>
        <r>
          <rPr>
            <sz val="8"/>
            <color indexed="81"/>
            <rFont val="Tahoma"/>
            <family val="2"/>
          </rPr>
          <t xml:space="preserve">
Arbor Gate
Whitetail
</t>
        </r>
        <r>
          <rPr>
            <b/>
            <sz val="8"/>
            <color indexed="81"/>
            <rFont val="Tahoma"/>
            <family val="2"/>
          </rPr>
          <t xml:space="preserve">Rick Bushon
</t>
        </r>
        <r>
          <rPr>
            <b/>
            <sz val="11"/>
            <color indexed="81"/>
            <rFont val="Tahoma"/>
            <family val="2"/>
          </rPr>
          <t>Ben Kading</t>
        </r>
        <r>
          <rPr>
            <sz val="8"/>
            <color indexed="81"/>
            <rFont val="Tahoma"/>
            <family val="2"/>
          </rPr>
          <t xml:space="preserve">
Palisades
Stockmans Hollow
Clearwater Falls
Fairview South
Hyda Hills
</t>
        </r>
      </text>
    </comment>
    <comment ref="D88" authorId="1" shapeId="0">
      <text>
        <r>
          <rPr>
            <sz val="8"/>
            <color indexed="81"/>
            <rFont val="Tahoma"/>
            <family val="2"/>
          </rPr>
          <t xml:space="preserve">Sagewood:  $110
Stockmans Hollow:  $105
Stone Ridge East(Village)   $85
Stone Ridge West(Village)   $99
Wood Valley  $ 95
Whitetail   $100
</t>
        </r>
      </text>
    </comment>
    <comment ref="C92" authorId="1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"BASE PRICE"  ONLY!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93" authorId="1" shapeId="0">
      <text>
        <r>
          <rPr>
            <b/>
            <sz val="8"/>
            <color indexed="81"/>
            <rFont val="Tahoma"/>
            <family val="2"/>
          </rPr>
          <t>Note:
If home is within 2 lots of simular style, Alt. Elevation must be selected.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3" authorId="0" shapeId="0">
      <text>
        <r>
          <rPr>
            <b/>
            <u/>
            <sz val="9"/>
            <color indexed="81"/>
            <rFont val="Tahoma"/>
            <family val="2"/>
          </rPr>
          <t>ELEVATION CHANGES-HOMES (NO "A" Elevation on Pre-Sale Lots)</t>
        </r>
        <r>
          <rPr>
            <sz val="9"/>
            <color indexed="81"/>
            <rFont val="Tahoma"/>
            <family val="2"/>
          </rPr>
          <t xml:space="preserve">
A:  $0
B:  $500
C:  $1,000
D:  $2,000
E:  $2,000
F:  $2,000
</t>
        </r>
        <r>
          <rPr>
            <b/>
            <u/>
            <sz val="9"/>
            <color indexed="81"/>
            <rFont val="Tahoma"/>
            <family val="2"/>
          </rPr>
          <t>Bentley, Bridgeport, Danbury, Kingston, Langdon, Manchester, Shelby</t>
        </r>
        <r>
          <rPr>
            <sz val="9"/>
            <color indexed="81"/>
            <rFont val="Tahoma"/>
            <family val="2"/>
          </rPr>
          <t xml:space="preserve">
C:  $2,000
D:  $2,500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sz val="9"/>
            <color indexed="81"/>
            <rFont val="Tahoma"/>
            <family val="2"/>
          </rPr>
          <t xml:space="preserve">
G:  $0
H:  $2,000
I:   $4,000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ELEVATION CHANGES-TH &amp; VILLAS</t>
        </r>
        <r>
          <rPr>
            <sz val="9"/>
            <color indexed="81"/>
            <rFont val="Tahoma"/>
            <family val="2"/>
          </rPr>
          <t xml:space="preserve">
A,B,C:  $0
</t>
        </r>
      </text>
    </comment>
    <comment ref="C94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Door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Classique or Corvado
</t>
        </r>
        <r>
          <rPr>
            <b/>
            <sz val="8"/>
            <color indexed="81"/>
            <rFont val="Tahoma"/>
            <family val="2"/>
          </rPr>
          <t>SB</t>
        </r>
        <r>
          <rPr>
            <sz val="8"/>
            <color indexed="81"/>
            <rFont val="Tahoma"/>
            <family val="2"/>
          </rPr>
          <t xml:space="preserve">-Summer Beige Classique
</t>
        </r>
        <r>
          <rPr>
            <b/>
            <sz val="8"/>
            <color indexed="81"/>
            <rFont val="Tahoma"/>
            <family val="2"/>
          </rPr>
          <t>LB</t>
        </r>
        <r>
          <rPr>
            <sz val="8"/>
            <color indexed="81"/>
            <rFont val="Tahoma"/>
            <family val="2"/>
          </rPr>
          <t xml:space="preserve">-Latte Beige Classique 
</t>
        </r>
        <r>
          <rPr>
            <b/>
            <sz val="8"/>
            <color indexed="81"/>
            <rFont val="Tahoma"/>
            <family val="2"/>
          </rPr>
          <t>CB</t>
        </r>
        <r>
          <rPr>
            <sz val="8"/>
            <color indexed="81"/>
            <rFont val="Tahoma"/>
            <family val="2"/>
          </rPr>
          <t xml:space="preserve">-Cream Classique
</t>
        </r>
        <r>
          <rPr>
            <b/>
            <sz val="8"/>
            <color indexed="81"/>
            <rFont val="Tahoma"/>
            <family val="2"/>
          </rPr>
          <t>WB</t>
        </r>
        <r>
          <rPr>
            <sz val="8"/>
            <color indexed="81"/>
            <rFont val="Tahoma"/>
            <family val="2"/>
          </rPr>
          <t xml:space="preserve">-White Classique
</t>
        </r>
        <r>
          <rPr>
            <b/>
            <sz val="8"/>
            <color indexed="81"/>
            <rFont val="Tahoma"/>
            <family val="2"/>
          </rPr>
          <t>SC</t>
        </r>
        <r>
          <rPr>
            <sz val="8"/>
            <color indexed="81"/>
            <rFont val="Tahoma"/>
            <family val="2"/>
          </rPr>
          <t xml:space="preserve">-Summer Beige Cordavo 
</t>
        </r>
        <r>
          <rPr>
            <b/>
            <sz val="8"/>
            <color indexed="81"/>
            <rFont val="Tahoma"/>
            <family val="2"/>
          </rPr>
          <t>LC</t>
        </r>
        <r>
          <rPr>
            <sz val="8"/>
            <color indexed="81"/>
            <rFont val="Tahoma"/>
            <family val="2"/>
          </rPr>
          <t xml:space="preserve">-Latte Beige Cordavo
</t>
        </r>
        <r>
          <rPr>
            <b/>
            <sz val="8"/>
            <color indexed="81"/>
            <rFont val="Tahoma"/>
            <family val="2"/>
          </rPr>
          <t>CC</t>
        </r>
        <r>
          <rPr>
            <sz val="8"/>
            <color indexed="81"/>
            <rFont val="Tahoma"/>
            <family val="2"/>
          </rPr>
          <t xml:space="preserve">-Cream Cordavo
</t>
        </r>
        <r>
          <rPr>
            <b/>
            <sz val="8"/>
            <color indexed="81"/>
            <rFont val="Tahoma"/>
            <family val="2"/>
          </rPr>
          <t>WC-</t>
        </r>
        <r>
          <rPr>
            <sz val="8"/>
            <color indexed="81"/>
            <rFont val="Tahoma"/>
            <family val="2"/>
          </rPr>
          <t xml:space="preserve">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5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8"/>
            <color indexed="81"/>
            <rFont val="Tahoma"/>
            <family val="2"/>
          </rPr>
          <t xml:space="preserve">
Trim Color Selections
</t>
        </r>
        <r>
          <rPr>
            <i/>
            <sz val="8"/>
            <color indexed="81"/>
            <rFont val="Tahoma"/>
            <family val="2"/>
          </rPr>
          <t xml:space="preserve">(Standard Selections)
</t>
        </r>
        <r>
          <rPr>
            <sz val="8"/>
            <color indexed="81"/>
            <rFont val="Tahoma"/>
            <family val="2"/>
          </rPr>
          <t xml:space="preserve">Summer Beige, Latte Beige or Cream
</t>
        </r>
        <r>
          <rPr>
            <b/>
            <sz val="8"/>
            <color indexed="81"/>
            <rFont val="Tahoma"/>
            <family val="2"/>
          </rPr>
          <t>Door Selections</t>
        </r>
        <r>
          <rPr>
            <sz val="8"/>
            <color indexed="81"/>
            <rFont val="Tahoma"/>
            <family val="2"/>
          </rPr>
          <t xml:space="preserve">
(Standard Selections)
Classique or Corvado
SB-Summer Beige Classique
LB-Latte Beige Classique 
CB-Cream Classique
WB-White Classique
SC-Summer Beige Cordavo 
LC-Latte Beige Cordavo
CC-Cream Cordavo
WC-White Cordavo
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  <comment ref="C96" authorId="0" shapeId="0">
      <text>
        <r>
          <rPr>
            <b/>
            <u/>
            <sz val="10"/>
            <color indexed="81"/>
            <rFont val="Tahoma"/>
            <family val="2"/>
          </rPr>
          <t>Lifestyle, New Beginnings, Advantage Homes</t>
        </r>
        <r>
          <rPr>
            <sz val="8"/>
            <color indexed="81"/>
            <rFont val="Tahoma"/>
            <family val="2"/>
          </rPr>
          <t xml:space="preserve">
Full appliance package includes top mount freezer refrigerator 
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Black Appliances
(washer/dryer always white)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Upgraded kitchen appliances includes side-by-side refrigerator &amp; laundry 
</t>
        </r>
        <r>
          <rPr>
            <b/>
            <u/>
            <sz val="8"/>
            <color indexed="81"/>
            <rFont val="Tahoma"/>
            <family val="2"/>
          </rPr>
          <t>Selection of Appliancesl</t>
        </r>
        <r>
          <rPr>
            <sz val="8"/>
            <color indexed="81"/>
            <rFont val="Tahoma"/>
            <family val="2"/>
          </rPr>
          <t xml:space="preserve">
Stainless Steel or Slate Appliances
(washer/dryer always white)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 xml:space="preserve">
IF FRENCH DOOR REFRIGERATOR SELECTED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Requires UPGRADE Pkg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Stainless Steel</t>
        </r>
        <r>
          <rPr>
            <b/>
            <sz val="8"/>
            <color indexed="81"/>
            <rFont val="Tahoma"/>
            <family val="2"/>
          </rPr>
          <t xml:space="preserve"> ONLY</t>
        </r>
      </text>
    </comment>
    <comment ref="C97" authorId="0" shapeId="0">
      <text>
        <r>
          <rPr>
            <b/>
            <u/>
            <sz val="10"/>
            <color indexed="81"/>
            <rFont val="Tahoma"/>
            <family val="2"/>
          </rPr>
          <t xml:space="preserve">Interior Paint Selection, Standard
</t>
        </r>
        <r>
          <rPr>
            <sz val="10"/>
            <color indexed="81"/>
            <rFont val="Tahoma"/>
            <family val="2"/>
          </rPr>
          <t xml:space="preserve">Kilim Beige
</t>
        </r>
        <r>
          <rPr>
            <b/>
            <sz val="10"/>
            <color indexed="81"/>
            <rFont val="Tahoma"/>
            <family val="2"/>
          </rPr>
          <t xml:space="preserve">All Series: </t>
        </r>
        <r>
          <rPr>
            <b/>
            <u/>
            <sz val="10"/>
            <color indexed="81"/>
            <rFont val="Tahoma"/>
            <family val="2"/>
          </rPr>
          <t xml:space="preserve">$0
</t>
        </r>
        <r>
          <rPr>
            <u/>
            <sz val="10"/>
            <color indexed="81"/>
            <rFont val="Tahoma"/>
            <family val="2"/>
          </rPr>
          <t>(Standard Selection)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#1
</t>
        </r>
        <r>
          <rPr>
            <sz val="8"/>
            <color indexed="81"/>
            <rFont val="Tahoma"/>
            <family val="2"/>
          </rPr>
          <t>Switch whole house standard color walls and ceilings to one of 6 approved colors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>ALL Series:  $700</t>
        </r>
        <r>
          <rPr>
            <b/>
            <u/>
            <sz val="10"/>
            <color indexed="81"/>
            <rFont val="Tahoma"/>
            <family val="2"/>
          </rPr>
          <t xml:space="preserve">
Interior Paint Selection Options #2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8"/>
            <color indexed="81"/>
            <rFont val="Tahoma"/>
            <family val="2"/>
          </rPr>
          <t xml:space="preserve">New Beginnings:  $1,900
Advantage / Life Style:  $2,150
Designer: $2,500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97" authorId="0" shapeId="0">
      <text>
        <r>
          <rPr>
            <b/>
            <u/>
            <sz val="9"/>
            <color indexed="81"/>
            <rFont val="Tahoma"/>
            <family val="2"/>
          </rPr>
          <t xml:space="preserve">Interior Paint Selection, Standard
</t>
        </r>
        <r>
          <rPr>
            <sz val="9"/>
            <color indexed="81"/>
            <rFont val="Tahoma"/>
            <family val="2"/>
          </rPr>
          <t xml:space="preserve">Kilim Beige
</t>
        </r>
        <r>
          <rPr>
            <b/>
            <sz val="9"/>
            <color indexed="81"/>
            <rFont val="Tahoma"/>
            <family val="2"/>
          </rPr>
          <t>All Series:</t>
        </r>
        <r>
          <rPr>
            <b/>
            <u/>
            <sz val="9"/>
            <color indexed="81"/>
            <rFont val="Tahoma"/>
            <family val="2"/>
          </rPr>
          <t xml:space="preserve"> $0</t>
        </r>
        <r>
          <rPr>
            <sz val="9"/>
            <color indexed="81"/>
            <rFont val="Tahoma"/>
            <family val="2"/>
          </rPr>
          <t xml:space="preserve">
(Standard Selection)</t>
        </r>
        <r>
          <rPr>
            <b/>
            <u/>
            <sz val="9"/>
            <color indexed="81"/>
            <rFont val="Tahoma"/>
            <family val="2"/>
          </rPr>
          <t xml:space="preserve">
Interior Paint Selection Options #1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Switch whole house standard color walls and ceilings to one of 6 approved colors
</t>
        </r>
        <r>
          <rPr>
            <b/>
            <sz val="8"/>
            <color indexed="81"/>
            <rFont val="Tahoma"/>
            <family val="2"/>
          </rPr>
          <t xml:space="preserve">ALL Series:  </t>
        </r>
        <r>
          <rPr>
            <b/>
            <u/>
            <sz val="8"/>
            <color indexed="81"/>
            <rFont val="Tahoma"/>
            <family val="2"/>
          </rPr>
          <t>$700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Interior Paint Selection Options #2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Custom Color any walls using any color painted in Celebrity models - ceilings/closets/pantry/linens remain Kilim Beige.
Buyer must use professinal design assistance for this option.  Price includes 2 hours of decorator assistance AT IMPERIAL TILE to select paint colors and finalize interior finishes.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New Beginnings: </t>
        </r>
        <r>
          <rPr>
            <b/>
            <u/>
            <sz val="8"/>
            <color indexed="81"/>
            <rFont val="Tahoma"/>
            <family val="2"/>
          </rPr>
          <t xml:space="preserve"> $1,900</t>
        </r>
        <r>
          <rPr>
            <b/>
            <sz val="8"/>
            <color indexed="81"/>
            <rFont val="Tahoma"/>
            <family val="2"/>
          </rPr>
          <t xml:space="preserve">
Advantage / Life Style:  </t>
        </r>
        <r>
          <rPr>
            <b/>
            <u/>
            <sz val="8"/>
            <color indexed="81"/>
            <rFont val="Tahoma"/>
            <family val="2"/>
          </rPr>
          <t>$2,150</t>
        </r>
        <r>
          <rPr>
            <b/>
            <sz val="8"/>
            <color indexed="81"/>
            <rFont val="Tahoma"/>
            <family val="2"/>
          </rPr>
          <t xml:space="preserve">
Designer: </t>
        </r>
        <r>
          <rPr>
            <b/>
            <u/>
            <sz val="8"/>
            <color indexed="81"/>
            <rFont val="Tahoma"/>
            <family val="2"/>
          </rPr>
          <t>$2,500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" authorId="0" shapeId="0">
      <text>
        <r>
          <rPr>
            <b/>
            <sz val="9"/>
            <color indexed="81"/>
            <rFont val="Tahoma"/>
            <family val="2"/>
          </rPr>
          <t>Must be completed if selected by either Celebrity Homes or Buyer at time of contract.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Aspen,Linden,Carlton,Hampton (New Beginnings)
</t>
        </r>
        <r>
          <rPr>
            <sz val="10"/>
            <color indexed="81"/>
            <rFont val="Tahoma"/>
            <family val="2"/>
          </rPr>
          <t xml:space="preserve">Newberry Cabinets 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
</t>
        </r>
        <r>
          <rPr>
            <sz val="10"/>
            <color indexed="81"/>
            <rFont val="Tahoma"/>
            <family val="2"/>
          </rPr>
          <t>Sinclair, Camden Rustic Birch, Benton 5pc Stain cabinets</t>
        </r>
        <r>
          <rPr>
            <b/>
            <sz val="10"/>
            <color indexed="81"/>
            <rFont val="Tahoma"/>
            <family val="2"/>
          </rPr>
          <t xml:space="preserve"> (STD)</t>
        </r>
        <r>
          <rPr>
            <b/>
            <u/>
            <sz val="10"/>
            <color indexed="81"/>
            <rFont val="Tahoma"/>
            <family val="2"/>
          </rPr>
          <t xml:space="preserve">
Designer Homes
</t>
        </r>
        <r>
          <rPr>
            <sz val="10"/>
            <color indexed="81"/>
            <rFont val="Tahoma"/>
            <family val="2"/>
          </rPr>
          <t xml:space="preserve">Camden Rustic Birch, Camden Paint/Trace, Benton 5 pc Stain, Bridgeport Stain, Lexington Stain cabinets </t>
        </r>
        <r>
          <rPr>
            <b/>
            <sz val="10"/>
            <color indexed="81"/>
            <rFont val="Tahoma"/>
            <family val="2"/>
          </rPr>
          <t>(STD)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UPGRADES
</t>
        </r>
        <r>
          <rPr>
            <b/>
            <u/>
            <sz val="10"/>
            <color indexed="81"/>
            <rFont val="Tahoma"/>
            <family val="2"/>
          </rPr>
          <t xml:space="preserve">New Beginnings
</t>
        </r>
        <r>
          <rPr>
            <sz val="10"/>
            <color indexed="81"/>
            <rFont val="Tahoma"/>
            <family val="2"/>
          </rPr>
          <t xml:space="preserve">Camden Rustic Birch cabinets/vanities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sz val="10"/>
            <color indexed="81"/>
            <rFont val="Tahoma"/>
            <family val="2"/>
          </rPr>
          <t>$1,100</t>
        </r>
        <r>
          <rPr>
            <b/>
            <u/>
            <sz val="10"/>
            <color indexed="81"/>
            <rFont val="Tahoma"/>
            <family val="2"/>
          </rPr>
          <t xml:space="preserve">
Advantage, Lifestyle homes, Vista/Santee/Del Ray 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sz val="10"/>
            <color indexed="81"/>
            <rFont val="Tahoma"/>
            <family val="2"/>
          </rPr>
          <t xml:space="preserve">
$1,200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2nd color of same style kitchen island cabinets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" authorId="0" shapeId="0">
      <text>
        <r>
          <rPr>
            <b/>
            <u/>
            <sz val="9"/>
            <color indexed="81"/>
            <rFont val="Tahoma"/>
            <family val="2"/>
          </rPr>
          <t>CABINET ABBREVIATIONS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CA: Carolina Antique
CF: Carolina Coffee
CR: Carolina Root Beer
CC: Carolina Chestnut 
PA: Pacific Antique
PF: Pacific Coffee
PR: Pacific Root Beer
PC: Pacific Chestnut
LP: Landen Antique
TG: Benton Flagstone
BG: Saybrooke Flagstone
LG: Landen Flagstone 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</t>
        </r>
      </text>
    </comment>
    <comment ref="C100" authorId="0" shapeId="0">
      <text>
        <r>
          <rPr>
            <b/>
            <sz val="10"/>
            <color indexed="81"/>
            <rFont val="Tahoma"/>
            <family val="2"/>
          </rPr>
          <t>Newberry</t>
        </r>
        <r>
          <rPr>
            <sz val="10"/>
            <color indexed="81"/>
            <rFont val="Tahoma"/>
            <family val="2"/>
          </rPr>
          <t xml:space="preserve">
  Saddle
  Chocolate
  Rouge
</t>
        </r>
        <r>
          <rPr>
            <b/>
            <sz val="10"/>
            <color indexed="81"/>
            <rFont val="Tahoma"/>
            <family val="2"/>
          </rPr>
          <t>Sinclair</t>
        </r>
        <r>
          <rPr>
            <sz val="10"/>
            <color indexed="81"/>
            <rFont val="Tahoma"/>
            <family val="2"/>
          </rPr>
          <t xml:space="preserve">
  Autumn 
  Cafe'
  Saddle
  Chocolate
  Umber
  Rouge
</t>
        </r>
        <r>
          <rPr>
            <b/>
            <sz val="10"/>
            <color indexed="81"/>
            <rFont val="Tahoma"/>
            <family val="2"/>
          </rPr>
          <t xml:space="preserve">Benton 5pc
  </t>
        </r>
        <r>
          <rPr>
            <sz val="10"/>
            <color indexed="81"/>
            <rFont val="Tahoma"/>
            <family val="2"/>
          </rPr>
          <t xml:space="preserve">Autumn
  Cafe'
  Saddle
  Chocolate
  Umber
  Rouge
  Flagstone
  Antique
</t>
        </r>
        <r>
          <rPr>
            <b/>
            <sz val="10"/>
            <color indexed="81"/>
            <rFont val="Tahoma"/>
            <family val="2"/>
          </rPr>
          <t>Saybrooke 5pc/Landen 5pc</t>
        </r>
        <r>
          <rPr>
            <sz val="10"/>
            <color indexed="81"/>
            <rFont val="Tahoma"/>
            <family val="2"/>
          </rPr>
          <t xml:space="preserve">
  Autumn
  Cafe'
  Saddle
  Chocolate
  Umber
  Rouge
  Flagstone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Camden/Lexington/Bridgeport</t>
        </r>
        <r>
          <rPr>
            <sz val="10"/>
            <color indexed="81"/>
            <rFont val="Tahoma"/>
            <family val="2"/>
          </rPr>
          <t xml:space="preserve">
 Brandy
 Chestnut
 Java
 Mocha
 Stone
 White
 Oyster
 Pearl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9"/>
            <color indexed="81"/>
            <rFont val="Tahoma"/>
            <family val="2"/>
          </rPr>
          <t xml:space="preserve">Premium Home Site
Premium Home Site w/Fence Placement
</t>
        </r>
        <r>
          <rPr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 xml:space="preserve">ONLY </t>
        </r>
        <r>
          <rPr>
            <sz val="9"/>
            <color indexed="81"/>
            <rFont val="Tahoma"/>
            <family val="2"/>
          </rPr>
          <t xml:space="preserve">select for Stockmans Hollow Lots where Fence is to be placed)
</t>
        </r>
      </text>
    </comment>
    <comment ref="C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Newberry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Sinclair, Camden Rustic Birch, Benton 5pc Stain cabinets (STD)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Camden Rustic Birch, Camden Paint/Trace, Benton 5 pc Stain, Bridgeport Stain, Lexington Stain cabinets (STD)</t>
        </r>
        <r>
          <rPr>
            <b/>
            <u/>
            <sz val="10"/>
            <color indexed="81"/>
            <rFont val="Tahoma"/>
            <family val="2"/>
          </rPr>
          <t xml:space="preserve">
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$1,100
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</t>
        </r>
        <r>
          <rPr>
            <b/>
            <u/>
            <sz val="10"/>
            <color indexed="81"/>
            <rFont val="Tahoma"/>
            <family val="2"/>
          </rPr>
          <t xml:space="preserve">
$400
</t>
        </r>
        <r>
          <rPr>
            <sz val="10"/>
            <color indexed="81"/>
            <rFont val="Tahoma"/>
            <family val="2"/>
          </rPr>
          <t>Bridgeport Stain, Lexington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$1,200
Designer Homes
</t>
        </r>
        <r>
          <rPr>
            <sz val="10"/>
            <color indexed="81"/>
            <rFont val="Tahoma"/>
            <family val="2"/>
          </rPr>
          <t>Bridgeport Paint, Lexington Paint, Lexington Glaze, Saybrooke 5 pc Stain cabinets/vanities</t>
        </r>
        <r>
          <rPr>
            <b/>
            <u/>
            <sz val="10"/>
            <color indexed="81"/>
            <rFont val="Tahoma"/>
            <family val="2"/>
          </rPr>
          <t xml:space="preserve">
$500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Cabinet hardware - can be purchased direct from supplier after closing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SA:  Sinclair Autumn
SS:  Sinclair Saddle
SC:  Sinclair Chocolate
SR:  Sinclair Rouge
SF:  Sinclair Cafe'
SU:  Sinclair Umber
LA:  Landen Autumn
LS:  Landen Saddle
LC:  Landen Chocolate
LR:  Landen Rouge
LF:  Landen Cafe'
LU:  Landen Umber
BA:  Saybrooke Autumn
BS:  Saybrooke Saddle
BC:  Saybrooke Chocolate
BR:  Saybrooke Rouge
BF:  Saybrooke Cafe'
BU:  Saybrooke Umber
TA:  Benton Autumn
TS:  Benton Saddle
TC:  Benton Chocolate
AA:  Benton Antique Autumn
AS:  Benton Antique Saddle
AC:  Benton Antique Chocolate
NS:  Newberry Saddle
NC:  Newberry Chocolate
NR:  Newberry Rouge
WS:  Westbury Spice
LP:  Landen Antique
TG:  Benton Flagstone
BG:  Saybrooke Flagstone
LG:  Landen Flagstone
CB: Camden Brandy
CC: Camden Chestnut
CJ: Camden Java
CM: Camden Mocha
CS: Camden Stone
CW: Camden White 
CO: Camden Oyster
CP: Camden Pearl
XB: Lexington Brandy
XC: Lexington Chestnut
XJ: Lexington Java
XM: Lexington Mocha
XS: Lexington Stone
XW: Lexington White
XO: Lexington Oyster
XP: Lexington Pearl
PB: Bridgeport Brandy
PC: Bridgeport Chestnut
PJ: Bridgeport Java
PM: Bridgeport Mocha
PS: Bridgeport Stone 
PW: Bridgeport White
PO: Bridgeport Oyster
PP: Bridgeport Pearl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4" authorId="0" shapeId="0">
      <text>
        <r>
          <rPr>
            <b/>
            <u/>
            <sz val="10"/>
            <color indexed="81"/>
            <rFont val="Tahoma"/>
            <family val="2"/>
          </rPr>
          <t>Aspen,Linden,Carlton,Hampton (New Beginnings)</t>
        </r>
        <r>
          <rPr>
            <sz val="10"/>
            <color indexed="81"/>
            <rFont val="Tahoma"/>
            <family val="2"/>
          </rPr>
          <t xml:space="preserve">
Newberry Cabinets (STD)
</t>
        </r>
        <r>
          <rPr>
            <b/>
            <u/>
            <sz val="10"/>
            <color indexed="81"/>
            <rFont val="Tahoma"/>
            <family val="2"/>
          </rPr>
          <t xml:space="preserve">Advantage/Lifestyle Homes &amp; Santee,Vista,Del Ray </t>
        </r>
        <r>
          <rPr>
            <sz val="10"/>
            <color indexed="81"/>
            <rFont val="Tahoma"/>
            <family val="2"/>
          </rPr>
          <t xml:space="preserve">
Sinclair, Camden Rustic Birch, Benton 5pc Stain cabinets (STD)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Camden Rustic Birch, Camden Paint/Trace, Benton 5 pc Stain, Bridgeport Stain, Lexington Stain cabinets (STD)
</t>
        </r>
        <r>
          <rPr>
            <b/>
            <u/>
            <sz val="10"/>
            <color indexed="81"/>
            <rFont val="Tahoma"/>
            <family val="2"/>
          </rPr>
          <t xml:space="preserve">UPGRADES
New Beginnings
</t>
        </r>
        <r>
          <rPr>
            <sz val="10"/>
            <color indexed="81"/>
            <rFont val="Tahoma"/>
            <family val="2"/>
          </rPr>
          <t>Camden Rustic Birch cabinets/vanities</t>
        </r>
        <r>
          <rPr>
            <b/>
            <u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Camden Paint/Trace cabinets/vanities
</t>
        </r>
        <r>
          <rPr>
            <b/>
            <u/>
            <sz val="10"/>
            <color indexed="81"/>
            <rFont val="Tahoma"/>
            <family val="2"/>
          </rPr>
          <t xml:space="preserve">Advantage, Lifestyle homes, Vista/Santee/Del Ray </t>
        </r>
        <r>
          <rPr>
            <sz val="10"/>
            <color indexed="81"/>
            <rFont val="Tahoma"/>
            <family val="2"/>
          </rPr>
          <t xml:space="preserve">
Camden Paint/Trace cabinets/vanities
</t>
        </r>
        <r>
          <rPr>
            <b/>
            <sz val="10"/>
            <color indexed="81"/>
            <rFont val="Tahoma"/>
            <family val="2"/>
          </rPr>
          <t>$400</t>
        </r>
        <r>
          <rPr>
            <sz val="10"/>
            <color indexed="81"/>
            <rFont val="Tahoma"/>
            <family val="2"/>
          </rPr>
          <t xml:space="preserve">
Bridgeport Stain, Lexington Stain cabinets/vanities
</t>
        </r>
        <r>
          <rPr>
            <b/>
            <sz val="10"/>
            <color indexed="81"/>
            <rFont val="Tahoma"/>
            <family val="2"/>
          </rPr>
          <t>$800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$1,200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10"/>
            <color indexed="81"/>
            <rFont val="Tahoma"/>
            <family val="2"/>
          </rPr>
          <t xml:space="preserve">
Bridgeport Paint, Lexington Paint, Lexington Glaze, Saybrooke 5 pc Stain cabinets/vanities
</t>
        </r>
        <r>
          <rPr>
            <b/>
            <sz val="10"/>
            <color indexed="81"/>
            <rFont val="Tahoma"/>
            <family val="2"/>
          </rPr>
          <t>$500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Cabinet hardware - can be purchased direct from supplier after closing</t>
        </r>
      </text>
    </comment>
    <comment ref="C105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Delete Washer/Dryer Package
</t>
        </r>
        <r>
          <rPr>
            <b/>
            <sz val="8"/>
            <color indexed="81"/>
            <rFont val="Tahoma"/>
            <family val="2"/>
          </rPr>
          <t xml:space="preserve"> (</t>
        </r>
        <r>
          <rPr>
            <sz val="8"/>
            <color indexed="81"/>
            <rFont val="Tahoma"/>
            <family val="2"/>
          </rPr>
          <t>Cannot delete if already ordered/placed in home)</t>
        </r>
        <r>
          <rPr>
            <b/>
            <sz val="8"/>
            <color indexed="81"/>
            <rFont val="Tahoma"/>
            <family val="2"/>
          </rPr>
          <t xml:space="preserve">
-$500
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Washer/Dryer Package</t>
        </r>
        <r>
          <rPr>
            <sz val="9"/>
            <color indexed="81"/>
            <rFont val="Tahoma"/>
            <family val="2"/>
          </rPr>
          <t xml:space="preserve">
DELETE Electric Washer/Dryer Package: -$500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Advantage Homes, Dayton Dlx and Brantley Patio
</t>
        </r>
        <r>
          <rPr>
            <sz val="9"/>
            <color indexed="81"/>
            <rFont val="Tahoma"/>
            <family val="2"/>
          </rPr>
          <t xml:space="preserve">
Upgraded Appliance Package: Si</t>
        </r>
        <r>
          <rPr>
            <sz val="8"/>
            <color indexed="81"/>
            <rFont val="Tahoma"/>
            <family val="2"/>
          </rPr>
          <t>de-by-Side Refrigerator W/ Ice and Water Through Door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$800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French door counter-depth refrigerator with ice &amp; water thru door 
(stainless </t>
        </r>
        <r>
          <rPr>
            <b/>
            <sz val="8"/>
            <color indexed="81"/>
            <rFont val="Tahoma"/>
            <family val="2"/>
          </rPr>
          <t>ONLY</t>
        </r>
        <r>
          <rPr>
            <sz val="8"/>
            <color indexed="81"/>
            <rFont val="Tahoma"/>
            <family val="2"/>
          </rPr>
          <t xml:space="preserve">)
NOTE: Kingston and Shelby garage side refer door may only open 90 degrees)
</t>
        </r>
        <r>
          <rPr>
            <b/>
            <sz val="8"/>
            <color indexed="81"/>
            <rFont val="Tahoma"/>
            <family val="2"/>
          </rPr>
          <t xml:space="preserve">$1,250
</t>
        </r>
        <r>
          <rPr>
            <b/>
            <u/>
            <sz val="10"/>
            <color indexed="81"/>
            <rFont val="Tahoma"/>
            <family val="2"/>
          </rPr>
          <t xml:space="preserve">Delete Top Freezer Refrigerator </t>
        </r>
        <r>
          <rPr>
            <b/>
            <sz val="8"/>
            <color indexed="81"/>
            <rFont val="Tahoma"/>
            <family val="2"/>
          </rPr>
          <t xml:space="preserve">
-$500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sz val="8"/>
            <color indexed="81"/>
            <rFont val="Tahoma"/>
            <family val="2"/>
          </rPr>
          <t xml:space="preserve">
Delete Side-by-Side Refrigerator </t>
        </r>
        <r>
          <rPr>
            <b/>
            <sz val="8"/>
            <color indexed="81"/>
            <rFont val="Tahoma"/>
            <family val="2"/>
          </rPr>
          <t xml:space="preserve">
-$700
</t>
        </r>
      </text>
    </comment>
    <comment ref="E106" authorId="0" shapeId="0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Homes, Dayton DLX and Brantley Patio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Side-by-Side Refrigerator W/ Ice and Water Through Door</t>
        </r>
        <r>
          <rPr>
            <b/>
            <sz val="9"/>
            <color indexed="81"/>
            <rFont val="Tahoma"/>
            <family val="2"/>
          </rPr>
          <t xml:space="preserve">
$800
</t>
        </r>
        <r>
          <rPr>
            <b/>
            <u/>
            <sz val="9"/>
            <color indexed="81"/>
            <rFont val="Tahoma"/>
            <family val="2"/>
          </rPr>
          <t xml:space="preserve">Designer Homes
</t>
        </r>
        <r>
          <rPr>
            <sz val="8"/>
            <color indexed="81"/>
            <rFont val="Tahoma"/>
            <family val="2"/>
          </rPr>
          <t>French door counter-depth refrigerator with ice &amp; water thru door - stainless ONLY
NOTE: Kingston and Shelby garage side refer door may only open 90 degrees)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$1,250
</t>
        </r>
        <r>
          <rPr>
            <b/>
            <u/>
            <sz val="9"/>
            <color indexed="81"/>
            <rFont val="Tahoma"/>
            <family val="2"/>
          </rPr>
          <t xml:space="preserve">Delete Top Freezer Refrigerator </t>
        </r>
        <r>
          <rPr>
            <b/>
            <sz val="9"/>
            <color indexed="81"/>
            <rFont val="Tahoma"/>
            <family val="2"/>
          </rPr>
          <t xml:space="preserve">
-$500
</t>
        </r>
        <r>
          <rPr>
            <b/>
            <u/>
            <sz val="9"/>
            <color indexed="81"/>
            <rFont val="Tahoma"/>
            <family val="2"/>
          </rPr>
          <t>Designer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Delete Side-by-Side Refrigerator</t>
        </r>
        <r>
          <rPr>
            <b/>
            <sz val="9"/>
            <color indexed="81"/>
            <rFont val="Tahoma"/>
            <family val="2"/>
          </rPr>
          <t xml:space="preserve"> 
-$700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</t>
        </r>
        <r>
          <rPr>
            <sz val="8"/>
            <color indexed="81"/>
            <rFont val="Tahoma"/>
            <family val="2"/>
          </rPr>
          <t xml:space="preserve">
(Stainless or Slate)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$500
NOT available after Rough-In Stage Begins
</t>
        </r>
      </text>
    </comment>
    <comment ref="E108" authorId="0" shapeId="0">
      <text>
        <r>
          <rPr>
            <b/>
            <u/>
            <sz val="9"/>
            <color indexed="81"/>
            <rFont val="Tahoma"/>
            <family val="2"/>
          </rPr>
          <t>Designer Homes or with Upgraded Appliance Package (Advantage)</t>
        </r>
        <r>
          <rPr>
            <sz val="9"/>
            <color indexed="81"/>
            <rFont val="Tahoma"/>
            <family val="2"/>
          </rPr>
          <t xml:space="preserve">
Gas Range
(Stainless or Slate)
</t>
        </r>
        <r>
          <rPr>
            <b/>
            <sz val="9"/>
            <color indexed="81"/>
            <rFont val="Tahoma"/>
            <family val="2"/>
          </rPr>
          <t>$500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</t>
        </r>
        <r>
          <rPr>
            <sz val="9"/>
            <color indexed="81"/>
            <rFont val="Tahoma"/>
            <family val="2"/>
          </rPr>
          <t xml:space="preserve"> available after Rough-In Stage Begins
</t>
        </r>
      </text>
    </comment>
    <comment ref="C109" authorId="0" shapeId="0">
      <text>
        <r>
          <rPr>
            <b/>
            <u/>
            <sz val="10"/>
            <color indexed="81"/>
            <rFont val="Tahoma"/>
            <family val="2"/>
          </rPr>
          <t>Lifestyle / New Beginnings / Advantage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Quartz kitchen countertops includes stainless steel sink
(4" set on backsplash included unless ceramic backsplash style)</t>
        </r>
        <r>
          <rPr>
            <b/>
            <sz val="9"/>
            <color indexed="81"/>
            <rFont val="Tahoma"/>
            <family val="2"/>
          </rPr>
          <t xml:space="preserve">
$3,500
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Designer</t>
        </r>
        <r>
          <rPr>
            <sz val="9"/>
            <color indexed="81"/>
            <rFont val="Tahoma"/>
            <family val="2"/>
          </rPr>
          <t xml:space="preserve">
Quartz kitchen countertops includes stainless steel sink
(4" set on backsplash included unless ceramic backsplash style)
</t>
        </r>
        <r>
          <rPr>
            <b/>
            <sz val="9"/>
            <color indexed="81"/>
            <rFont val="Tahoma"/>
            <family val="2"/>
          </rPr>
          <t>$4,000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109" authorId="0" shapeId="0">
      <text>
        <r>
          <rPr>
            <b/>
            <u/>
            <sz val="9"/>
            <color indexed="81"/>
            <rFont val="Tahoma"/>
            <family val="2"/>
          </rPr>
          <t>Lifestyle / New Beginnings /Advantage</t>
        </r>
        <r>
          <rPr>
            <sz val="9"/>
            <color indexed="81"/>
            <rFont val="Tahoma"/>
            <family val="2"/>
          </rPr>
          <t xml:space="preserve">
Quartz kitchen countertops includes stainless steel sink
(4" set on backsplash included unless ceramic backsplash style)
</t>
        </r>
        <r>
          <rPr>
            <b/>
            <sz val="9"/>
            <color indexed="81"/>
            <rFont val="Tahoma"/>
            <family val="2"/>
          </rPr>
          <t xml:space="preserve">$3,500
</t>
        </r>
        <r>
          <rPr>
            <b/>
            <u/>
            <sz val="9"/>
            <color indexed="81"/>
            <rFont val="Tahoma"/>
            <family val="2"/>
          </rPr>
          <t xml:space="preserve">Designer
</t>
        </r>
        <r>
          <rPr>
            <sz val="9"/>
            <color indexed="81"/>
            <rFont val="Tahoma"/>
            <family val="2"/>
          </rPr>
          <t xml:space="preserve">
Quartz kitchen countertops includes stainless steel sink
(4" set on backsplash included unless ceramic backsplash style)
</t>
        </r>
        <r>
          <rPr>
            <b/>
            <sz val="9"/>
            <color indexed="81"/>
            <rFont val="Tahoma"/>
            <family val="2"/>
          </rPr>
          <t>$4,000</t>
        </r>
      </text>
    </comment>
    <comment ref="C110" authorId="0" shapeId="0">
      <text>
        <r>
          <rPr>
            <b/>
            <u/>
            <sz val="10"/>
            <color indexed="81"/>
            <rFont val="Tahoma"/>
            <family val="2"/>
          </rPr>
          <t>New Beginnings/Advantage/Lifestyle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 xml:space="preserve">$900
Designer 
</t>
        </r>
        <r>
          <rPr>
            <sz val="10"/>
            <color indexed="81"/>
            <rFont val="Tahoma"/>
            <family val="2"/>
          </rPr>
          <t xml:space="preserve">1/2 bath 1 color, master bath 1 color, main &amp; optional basement bath 1 color
</t>
        </r>
        <r>
          <rPr>
            <b/>
            <u/>
            <sz val="10"/>
            <color indexed="81"/>
            <rFont val="Tahoma"/>
            <family val="2"/>
          </rPr>
          <t>$1,500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0" authorId="0" shapeId="0">
      <text>
        <r>
          <rPr>
            <b/>
            <u/>
            <sz val="9"/>
            <color indexed="81"/>
            <rFont val="Tahoma"/>
            <family val="2"/>
          </rPr>
          <t>New Beginnings/Advantage/Lifestyle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$900
</t>
        </r>
        <r>
          <rPr>
            <b/>
            <u/>
            <sz val="9"/>
            <color indexed="81"/>
            <rFont val="Tahoma"/>
            <family val="2"/>
          </rPr>
          <t xml:space="preserve">
Designer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1/2 bath 1 color, master bath 1 color, main &amp; optional basement bath 1 color</t>
        </r>
        <r>
          <rPr>
            <b/>
            <sz val="9"/>
            <color indexed="81"/>
            <rFont val="Tahoma"/>
            <family val="2"/>
          </rPr>
          <t xml:space="preserve">
$1,500
</t>
        </r>
      </text>
    </comment>
    <comment ref="C111" authorId="0" shapeId="0">
      <text>
        <r>
          <rPr>
            <b/>
            <u/>
            <sz val="10"/>
            <color indexed="81"/>
            <rFont val="Tahoma"/>
            <family val="2"/>
          </rPr>
          <t>Designer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Backsplash</t>
        </r>
        <r>
          <rPr>
            <b/>
            <sz val="10"/>
            <color indexed="81"/>
            <rFont val="Tahoma"/>
            <family val="2"/>
          </rPr>
          <t xml:space="preserve">(STD)
</t>
        </r>
        <r>
          <rPr>
            <b/>
            <u/>
            <sz val="10"/>
            <color indexed="81"/>
            <rFont val="Tahoma"/>
            <family val="2"/>
          </rPr>
          <t>Advantage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Ceramic Tile Backsplash</t>
        </r>
        <r>
          <rPr>
            <b/>
            <sz val="10"/>
            <color indexed="81"/>
            <rFont val="Tahoma"/>
            <family val="2"/>
          </rPr>
          <t xml:space="preserve">
$800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1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Backsplash(STD)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Advantage Homes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Ceramic Tile Backsplash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15" authorId="0" shapeId="0">
      <text>
        <r>
          <rPr>
            <b/>
            <u/>
            <sz val="10"/>
            <color indexed="81"/>
            <rFont val="Tahoma"/>
            <family val="2"/>
          </rPr>
          <t>Designer Homes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Oil-rubbed bronze faucets, light fixtures, door hardware
(does not include towel bars and paper hangers)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5" authorId="0" shapeId="0">
      <text>
        <r>
          <rPr>
            <b/>
            <u/>
            <sz val="9"/>
            <color indexed="81"/>
            <rFont val="Tahoma"/>
            <family val="2"/>
          </rPr>
          <t>Designer Homes ONLY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Oil-rubbed bronze faucets, light fixtures, door hardward
(does not include towel bar and paper hangers)
</t>
        </r>
        <r>
          <rPr>
            <b/>
            <sz val="9"/>
            <color indexed="81"/>
            <rFont val="Tahoma"/>
            <family val="2"/>
          </rPr>
          <t xml:space="preserve">$1,000
</t>
        </r>
      </text>
    </comment>
    <comment ref="C118" authorId="0" shapeId="0">
      <text>
        <r>
          <rPr>
            <b/>
            <u/>
            <sz val="10"/>
            <color indexed="81"/>
            <rFont val="Tahoma"/>
            <family val="2"/>
          </rPr>
          <t xml:space="preserve">Designer Homes, Kingston/Cambridge/Shelby
</t>
        </r>
        <r>
          <rPr>
            <sz val="10"/>
            <color indexed="81"/>
            <rFont val="Tahoma"/>
            <family val="2"/>
          </rPr>
          <t>Den in lieu of Bedroom</t>
        </r>
        <r>
          <rPr>
            <b/>
            <sz val="10"/>
            <color indexed="81"/>
            <rFont val="Tahoma"/>
            <family val="2"/>
          </rPr>
          <t xml:space="preserve">
$800
$1,300 after R.I. Stage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18" authorId="0" shapeId="0">
      <text>
        <r>
          <rPr>
            <b/>
            <u/>
            <sz val="9"/>
            <color indexed="81"/>
            <rFont val="Tahoma"/>
            <family val="2"/>
          </rPr>
          <t xml:space="preserve">
Designer Homes</t>
        </r>
        <r>
          <rPr>
            <sz val="9"/>
            <color indexed="81"/>
            <rFont val="Tahoma"/>
            <family val="2"/>
          </rPr>
          <t xml:space="preserve">
Den in lieu of Bedroom
(Kingston/Cambridge)
</t>
        </r>
        <r>
          <rPr>
            <b/>
            <sz val="9"/>
            <color indexed="81"/>
            <rFont val="Tahoma"/>
            <family val="2"/>
          </rPr>
          <t xml:space="preserve">$800
$1,300 After RI Stage
</t>
        </r>
      </text>
    </comment>
    <comment ref="C120" authorId="0" shapeId="0">
      <text>
        <r>
          <rPr>
            <b/>
            <u/>
            <sz val="10"/>
            <color indexed="81"/>
            <rFont val="Tahoma"/>
            <family val="2"/>
          </rPr>
          <t>ALL Celebrity Homes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Quartz Full Front fireplace face
</t>
        </r>
        <r>
          <rPr>
            <b/>
            <sz val="10"/>
            <color indexed="81"/>
            <rFont val="Tahoma"/>
            <family val="2"/>
          </rPr>
          <t xml:space="preserve">$800
</t>
        </r>
        <r>
          <rPr>
            <b/>
            <u/>
            <sz val="10"/>
            <color indexed="81"/>
            <rFont val="Tahoma"/>
            <family val="2"/>
          </rPr>
          <t>Designer Homes with wood mantel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Stone Fireplace Face - to ceiling
</t>
        </r>
        <r>
          <rPr>
            <b/>
            <sz val="10"/>
            <color indexed="81"/>
            <rFont val="Tahoma"/>
            <family val="2"/>
          </rPr>
          <t xml:space="preserve">$1,000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</rPr>
          <t xml:space="preserve">ALL Celebrity Homes
</t>
        </r>
        <r>
          <rPr>
            <sz val="9"/>
            <color indexed="81"/>
            <rFont val="Tahoma"/>
            <family val="2"/>
          </rPr>
          <t xml:space="preserve">Stone fireplace face: </t>
        </r>
        <r>
          <rPr>
            <b/>
            <sz val="9"/>
            <color indexed="81"/>
            <rFont val="Tahoma"/>
            <family val="2"/>
          </rPr>
          <t xml:space="preserve">$500
</t>
        </r>
        <r>
          <rPr>
            <sz val="9"/>
            <color indexed="81"/>
            <rFont val="Tahoma"/>
            <family val="2"/>
          </rPr>
          <t xml:space="preserve">Quartz Full Front fireplace face: </t>
        </r>
        <r>
          <rPr>
            <b/>
            <sz val="9"/>
            <color indexed="81"/>
            <rFont val="Tahoma"/>
            <family val="2"/>
          </rPr>
          <t xml:space="preserve">$800
Designer Homes with wood mantel
</t>
        </r>
        <r>
          <rPr>
            <sz val="9"/>
            <color indexed="81"/>
            <rFont val="Tahoma"/>
            <family val="2"/>
          </rPr>
          <t>Stone Fireplace Face - to ceiling:</t>
        </r>
        <r>
          <rPr>
            <b/>
            <sz val="9"/>
            <color indexed="81"/>
            <rFont val="Tahoma"/>
            <family val="2"/>
          </rPr>
          <t xml:space="preserve"> $1,000
</t>
        </r>
      </text>
    </comment>
    <comment ref="C122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 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or exposed Daylight Window(s))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Finished Rec Room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At Lot to Frame Stage:  $10,000
Beyond Frame Stage:  $13,000
Beyond Trim Stage:   $16,000 (Requires $6,000 EMD)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 </t>
        </r>
        <r>
          <rPr>
            <b/>
            <u/>
            <sz val="10"/>
            <color indexed="81"/>
            <rFont val="Tahoma"/>
            <family val="2"/>
          </rPr>
          <t>Two Stories &amp; Ranches
(not available for Seville, Bradford, Langdon)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(Requires a $2,000 non-refundable deposit &amp; Walkout Basement)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Finished Rec Room, 3/4 Bath, and Bedroom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At Lot to Frame Stage:  $20,000
Beyond Frame Stage:  $23,000
Beyond Trim Stage:  $26,000 (Requires $6,000 EMD)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2" authorId="0" shapeId="0">
      <text>
        <r>
          <rPr>
            <b/>
            <u/>
            <sz val="9"/>
            <color indexed="81"/>
            <rFont val="Tahoma"/>
            <family val="2"/>
          </rPr>
          <t xml:space="preserve">Two Stories &amp; Ranches 
</t>
        </r>
        <r>
          <rPr>
            <sz val="9"/>
            <color indexed="81"/>
            <rFont val="Tahoma"/>
            <family val="2"/>
          </rPr>
          <t>(Requires a $2,000 non-refundable deposit &amp; Walkout or exposed Daylight Window(s))</t>
        </r>
        <r>
          <rPr>
            <b/>
            <u/>
            <sz val="9"/>
            <color indexed="81"/>
            <rFont val="Tahoma"/>
            <family val="2"/>
          </rPr>
          <t xml:space="preserve">
Finished Rec Room
</t>
        </r>
        <r>
          <rPr>
            <b/>
            <sz val="9"/>
            <color indexed="81"/>
            <rFont val="Tahoma"/>
            <family val="2"/>
          </rPr>
          <t>At Lot to Frame Stage:  $10,000
Beyond Frame Stage:  $13,000
Beyond Trim Stage:   $16,000 (Requires $6,000 EMD)</t>
        </r>
        <r>
          <rPr>
            <b/>
            <u/>
            <sz val="9"/>
            <color indexed="81"/>
            <rFont val="Tahoma"/>
            <family val="2"/>
          </rPr>
          <t xml:space="preserve">
Two Stories &amp; Ranches
</t>
        </r>
        <r>
          <rPr>
            <sz val="9"/>
            <color indexed="81"/>
            <rFont val="Tahoma"/>
            <family val="2"/>
          </rPr>
          <t>(not available for Seville, Bradford, Langdon)
(Requires a $2,000 non-refundable deposit &amp; Walkout Basement)</t>
        </r>
        <r>
          <rPr>
            <b/>
            <u/>
            <sz val="9"/>
            <color indexed="81"/>
            <rFont val="Tahoma"/>
            <family val="2"/>
          </rPr>
          <t xml:space="preserve">
Finished Rec Room, 3/4 Bath, and Bedroom
</t>
        </r>
        <r>
          <rPr>
            <b/>
            <sz val="9"/>
            <color indexed="81"/>
            <rFont val="Tahoma"/>
            <family val="2"/>
          </rPr>
          <t>At Lot to Frame Stage:  $20,000
Beyond Frame Stage:  $23,000
Beyond Trim Stage:  $26,000 (Requires $6,000 EMD)</t>
        </r>
      </text>
    </comment>
    <comment ref="C12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Two Stories &amp; Ranches
</t>
        </r>
        <r>
          <rPr>
            <i/>
            <sz val="10"/>
            <color indexed="81"/>
            <rFont val="Tahoma"/>
            <family val="2"/>
          </rPr>
          <t xml:space="preserve">Required Window Package if Basement has a Finished Rec Room &amp; Bedroom
and 
</t>
        </r>
        <r>
          <rPr>
            <b/>
            <i/>
            <u/>
            <sz val="10"/>
            <color indexed="81"/>
            <rFont val="Tahoma"/>
            <family val="2"/>
          </rPr>
          <t xml:space="preserve">NO WALKOUT BASEMENT PACKAGE </t>
        </r>
        <r>
          <rPr>
            <i/>
            <sz val="10"/>
            <color indexed="81"/>
            <rFont val="Tahoma"/>
            <family val="2"/>
          </rPr>
          <t xml:space="preserve">
(ONLY ALLOWED if lot will allow for EXPOSED daylight windows)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Basement Window Package to Include: 
1 Window @ Rec Room &amp; 1 Window @ Bedroom Location
(total of 2 Windows)
</t>
        </r>
        <r>
          <rPr>
            <b/>
            <u/>
            <sz val="10"/>
            <color indexed="81"/>
            <rFont val="Tahoma"/>
            <family val="2"/>
          </rPr>
          <t>$3,000
(PRE-SALES ONLY)</t>
        </r>
        <r>
          <rPr>
            <b/>
            <i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4" authorId="0" shapeId="0">
      <text>
        <r>
          <rPr>
            <b/>
            <u/>
            <sz val="9"/>
            <color indexed="81"/>
            <rFont val="Tahoma"/>
            <family val="2"/>
          </rPr>
          <t>Two Stories &amp; Ranches</t>
        </r>
        <r>
          <rPr>
            <sz val="9"/>
            <color indexed="81"/>
            <rFont val="Tahoma"/>
            <family val="2"/>
          </rPr>
          <t xml:space="preserve">
Required Window Package if Basement has a Finished Rec Room &amp; Bedroom
and 
NO WALKOUT BASEMENT PACKAGE 
(ONLY ALLOWED if lot will allow for EXPOSED daylight windows)
</t>
        </r>
        <r>
          <rPr>
            <b/>
            <sz val="9"/>
            <color indexed="81"/>
            <rFont val="Tahoma"/>
            <family val="2"/>
          </rPr>
          <t xml:space="preserve">
 Basement Window Package to Include: 
1 Window @ Rec Room &amp; 1 Window @ Bedroom Location
(total of 2 Windows)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 xml:space="preserve">$3,000
</t>
        </r>
        <r>
          <rPr>
            <b/>
            <sz val="9"/>
            <color indexed="81"/>
            <rFont val="Tahoma"/>
            <family val="2"/>
          </rPr>
          <t xml:space="preserve">(PRE-SALE ONLY)
</t>
        </r>
      </text>
    </comment>
    <comment ref="C126" authorId="0" shapeId="0">
      <text>
        <r>
          <rPr>
            <b/>
            <u/>
            <sz val="10"/>
            <color indexed="81"/>
            <rFont val="Tahoma"/>
            <family val="2"/>
          </rPr>
          <t xml:space="preserve">Advantage Homes </t>
        </r>
        <r>
          <rPr>
            <u/>
            <sz val="10"/>
            <color indexed="81"/>
            <rFont val="Tahoma"/>
            <family val="2"/>
          </rPr>
          <t>(except Austin/Carmel/Sheridan)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Drop Zone including white rail with hooks and white storage with laminate top below</t>
        </r>
        <r>
          <rPr>
            <b/>
            <sz val="10"/>
            <color indexed="81"/>
            <rFont val="Tahoma"/>
            <family val="2"/>
          </rPr>
          <t xml:space="preserve">
$700
Available at Color Stage or Before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26" authorId="0" shapeId="0">
      <text>
        <r>
          <rPr>
            <b/>
            <u/>
            <sz val="9"/>
            <color indexed="81"/>
            <rFont val="Tahoma"/>
            <family val="2"/>
          </rPr>
          <t xml:space="preserve">
Advantage Homes </t>
        </r>
        <r>
          <rPr>
            <u/>
            <sz val="9"/>
            <color indexed="81"/>
            <rFont val="Tahoma"/>
            <family val="2"/>
          </rPr>
          <t>(except Austin/Carmel/Sheridan)</t>
        </r>
        <r>
          <rPr>
            <b/>
            <u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Drop Zone including white rail with hooks and white storage with laminate top below
</t>
        </r>
        <r>
          <rPr>
            <b/>
            <sz val="9"/>
            <color indexed="81"/>
            <rFont val="Tahoma"/>
            <family val="2"/>
          </rPr>
          <t>$700</t>
        </r>
        <r>
          <rPr>
            <sz val="9"/>
            <color indexed="81"/>
            <rFont val="Tahoma"/>
            <family val="2"/>
          </rPr>
          <t xml:space="preserve">
Available at Color Stage or Before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28" authorId="0" shapeId="0">
      <text>
        <r>
          <rPr>
            <u/>
            <sz val="10"/>
            <color indexed="81"/>
            <rFont val="Tahoma"/>
            <family val="2"/>
          </rPr>
          <t>(Requires a $2,000 non-refundable Deposit)</t>
        </r>
        <r>
          <rPr>
            <b/>
            <u/>
            <sz val="10"/>
            <color indexed="81"/>
            <rFont val="Tahoma"/>
            <family val="2"/>
          </rPr>
          <t xml:space="preserve">
Ranches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Standard Flooring, per optional flooring plan.</t>
        </r>
        <r>
          <rPr>
            <b/>
            <sz val="10"/>
            <color indexed="81"/>
            <rFont val="Tahoma"/>
            <family val="2"/>
          </rPr>
          <t xml:space="preserve">
Wood/Ceramic:  $5,500
All Ceramic:  $7,000
</t>
        </r>
        <r>
          <rPr>
            <b/>
            <u/>
            <sz val="10"/>
            <color indexed="81"/>
            <rFont val="Tahoma"/>
            <family val="2"/>
          </rPr>
          <t>Two Stories ONLY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In lieu of Standard Flooring, per optional flooring plan.
</t>
        </r>
        <r>
          <rPr>
            <b/>
            <sz val="10"/>
            <color indexed="81"/>
            <rFont val="Tahoma"/>
            <family val="2"/>
          </rPr>
          <t xml:space="preserve">Wood/Ceramic:  $6,000
All Ceramic:  $7,500
</t>
        </r>
      </text>
    </comment>
    <comment ref="E128" authorId="0" shapeId="0">
      <text>
        <r>
          <rPr>
            <b/>
            <sz val="9"/>
            <color indexed="81"/>
            <rFont val="Tahoma"/>
            <family val="2"/>
          </rPr>
          <t xml:space="preserve">Ranches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$5,500
All Ceramic:  $7,000
Two Storys 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Wood/Ceramic:  $6,000
All Ceramic:  $7,500
</t>
        </r>
      </text>
    </comment>
    <comment ref="C129" authorId="0" shapeId="0">
      <text>
        <r>
          <rPr>
            <u/>
            <sz val="10"/>
            <color indexed="81"/>
            <rFont val="Tahoma"/>
            <family val="2"/>
          </rPr>
          <t>)</t>
        </r>
        <r>
          <rPr>
            <b/>
            <u/>
            <sz val="10"/>
            <color indexed="81"/>
            <rFont val="Tahoma"/>
            <family val="2"/>
          </rPr>
          <t xml:space="preserve">
Wood floor in lieu of carpet of main floor (except bedrooms)
</t>
        </r>
        <r>
          <rPr>
            <sz val="10"/>
            <color indexed="81"/>
            <rFont val="Tahoma"/>
            <family val="2"/>
          </rPr>
          <t xml:space="preserve">Bentley: $5,200
Bradford: $4,000
Bradley:  $4,900
Brantley Patio: $3,200
Bridgeport: $4,500
Cambridge: $3,000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
</t>
        </r>
        <r>
          <rPr>
            <b/>
            <u/>
            <sz val="10"/>
            <color indexed="81"/>
            <rFont val="Tahoma"/>
            <family val="2"/>
          </rPr>
          <t xml:space="preserve">
</t>
        </r>
      </text>
    </comment>
    <comment ref="E129" authorId="0" shapeId="0">
      <text>
        <r>
          <rPr>
            <b/>
            <sz val="9"/>
            <color indexed="81"/>
            <rFont val="Tahoma"/>
            <family val="2"/>
          </rPr>
          <t>Wood floor in lieu of carpet of main floor (except bedrooms)</t>
        </r>
        <r>
          <rPr>
            <sz val="9"/>
            <color indexed="81"/>
            <rFont val="Tahoma"/>
            <family val="2"/>
          </rPr>
          <t xml:space="preserve">
Bentley: $5,200
Bradford: $4,000
Bradley:  $4,900
Brantley Patio: $3,200
Bridgeport: $4,500
Cambridge: $3,000
Chandler: $4,200
Concord: $4,000
Danbury: $4,900
Danville: $4,500
Dayton Dlx:  $3,200
Dayton Patio: $2,600
Grayson: $3,500
Kendall: $3,500
Kingston: $3,000
Langdon: $4,500
Manchester: $4,900
Preston: $2,800
Seville: $2,300
Shelby: $3,200
Sheridan: $3,000
Sterling: $2,300
Whitney: $2,800</t>
        </r>
      </text>
    </comment>
    <comment ref="C130" authorId="0" shapeId="0">
      <text>
        <r>
          <rPr>
            <b/>
            <u/>
            <sz val="10"/>
            <color indexed="81"/>
            <rFont val="Tahoma"/>
            <family val="2"/>
          </rPr>
          <t>Wood /Cermaic Adjustment at Trim Stage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Home at Trim Stage or Beyond
</t>
        </r>
        <r>
          <rPr>
            <b/>
            <sz val="10"/>
            <color indexed="81"/>
            <rFont val="Tahoma"/>
            <family val="2"/>
          </rPr>
          <t xml:space="preserve">$1,200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0" authorId="0" shapeId="0">
      <text>
        <r>
          <rPr>
            <b/>
            <sz val="9"/>
            <color indexed="81"/>
            <rFont val="Tahoma"/>
            <family val="2"/>
          </rPr>
          <t xml:space="preserve">Wood/Ceramic Adjustment at Trim Stage
</t>
        </r>
        <r>
          <rPr>
            <sz val="9"/>
            <color indexed="81"/>
            <rFont val="Tahoma"/>
            <family val="2"/>
          </rPr>
          <t xml:space="preserve">Home at Trim Stage or Beyond:  </t>
        </r>
        <r>
          <rPr>
            <b/>
            <sz val="9"/>
            <color indexed="81"/>
            <rFont val="Tahoma"/>
            <family val="2"/>
          </rPr>
          <t>$1,200</t>
        </r>
      </text>
    </comment>
    <comment ref="C131" authorId="0" shapeId="0">
      <text>
        <r>
          <rPr>
            <b/>
            <u/>
            <sz val="10"/>
            <color indexed="81"/>
            <rFont val="Tahoma"/>
            <family val="2"/>
          </rPr>
          <t>Vinyl Dining Area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 lieu of carpet
(not available at Trim Stage or beyond)</t>
        </r>
        <r>
          <rPr>
            <b/>
            <sz val="10"/>
            <color indexed="81"/>
            <rFont val="Tahoma"/>
            <family val="2"/>
          </rPr>
          <t xml:space="preserve">
$800
</t>
        </r>
      </text>
    </comment>
    <comment ref="E131" authorId="0" shapeId="0">
      <text>
        <r>
          <rPr>
            <b/>
            <sz val="9"/>
            <color indexed="81"/>
            <rFont val="Tahoma"/>
            <family val="2"/>
          </rPr>
          <t xml:space="preserve">Benton
</t>
        </r>
        <r>
          <rPr>
            <sz val="9"/>
            <color indexed="81"/>
            <rFont val="Tahoma"/>
            <family val="2"/>
          </rPr>
          <t>In lieu of Standard Flooring, per optional flooring plan.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Vinyl Dining Area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In lieu of carpet
(not available at Trim Stage or beyond)</t>
        </r>
        <r>
          <rPr>
            <b/>
            <sz val="9"/>
            <color indexed="81"/>
            <rFont val="Tahoma"/>
            <family val="2"/>
          </rPr>
          <t xml:space="preserve">
$800
</t>
        </r>
      </text>
    </comment>
    <comment ref="C133" authorId="0" shapeId="0">
      <text>
        <r>
          <rPr>
            <b/>
            <u/>
            <sz val="10"/>
            <color indexed="81"/>
            <rFont val="Tahoma"/>
            <family val="2"/>
          </rPr>
          <t>Bradford, Bradley, Cambridge, Chandler, Concord, Grayson, Kendall, 
Kingston, Preston, Seville, Shleby, Sheridan, Sterling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3 Car Garage 
 (Verify 3 car option fits on lot, add'l 10')</t>
        </r>
        <r>
          <rPr>
            <b/>
            <sz val="10"/>
            <color indexed="81"/>
            <rFont val="Tahoma"/>
            <family val="2"/>
          </rPr>
          <t xml:space="preserve">
 $7,500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33" authorId="0" shapeId="0">
      <text>
        <r>
          <rPr>
            <b/>
            <u/>
            <sz val="9"/>
            <color indexed="81"/>
            <rFont val="Tahoma"/>
            <family val="2"/>
          </rPr>
          <t xml:space="preserve">Bradford, Bradley, Cambridge, Chandler, Concord, Grayson, Kendall, Kingston, Preston, Seville, Shelby, Sheridan, Sterling, </t>
        </r>
        <r>
          <rPr>
            <sz val="9"/>
            <color indexed="81"/>
            <rFont val="Tahoma"/>
            <family val="2"/>
          </rPr>
          <t xml:space="preserve">
 (Verify 3 car option fits on lot, add'l 10')</t>
        </r>
        <r>
          <rPr>
            <b/>
            <sz val="9"/>
            <color indexed="81"/>
            <rFont val="Tahoma"/>
            <family val="2"/>
          </rPr>
          <t xml:space="preserve">
$7,500</t>
        </r>
      </text>
    </comment>
    <comment ref="C135" authorId="0" shapeId="0">
      <text>
        <r>
          <rPr>
            <b/>
            <u/>
            <sz val="9"/>
            <color indexed="81"/>
            <rFont val="Tahoma"/>
            <family val="2"/>
          </rPr>
          <t>Security System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Includes front door,door to garage,patio door and walkout door sensors,motion detector and keypad with 2 way voice. 3 month free monitoring included with land line phone. (cellular or IP monitoring add'l charge) 
</t>
        </r>
        <r>
          <rPr>
            <b/>
            <sz val="8"/>
            <color indexed="81"/>
            <rFont val="Tahoma"/>
            <family val="2"/>
          </rPr>
          <t>$750
$900 @ Drywall Stage or beyond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5" authorId="0" shapeId="0">
      <text>
        <r>
          <rPr>
            <sz val="9"/>
            <color indexed="81"/>
            <rFont val="Tahoma"/>
            <family val="2"/>
          </rPr>
          <t xml:space="preserve">Security System: $750 / $900 (after drywall)
</t>
        </r>
      </text>
    </comment>
    <comment ref="C136" authorId="0" shapeId="0">
      <text>
        <r>
          <rPr>
            <b/>
            <u/>
            <sz val="10"/>
            <color indexed="81"/>
            <rFont val="Tahoma"/>
            <family val="2"/>
          </rPr>
          <t>Stereo Pre-wire</t>
        </r>
        <r>
          <rPr>
            <sz val="8"/>
            <color indexed="81"/>
            <rFont val="Tahoma"/>
            <family val="2"/>
          </rPr>
          <t xml:space="preserve">
5 or 7 speaker surround sound </t>
        </r>
        <r>
          <rPr>
            <b/>
            <sz val="8"/>
            <color indexed="81"/>
            <rFont val="Tahoma"/>
            <family val="2"/>
          </rPr>
          <t xml:space="preserve">(PRIOR TO DRYWALL STAGE ONLY) 
$350
</t>
        </r>
      </text>
    </comment>
    <comment ref="E136" authorId="0" shapeId="0">
      <text>
        <r>
          <rPr>
            <sz val="9"/>
            <color indexed="81"/>
            <rFont val="Tahoma"/>
            <family val="2"/>
          </rPr>
          <t xml:space="preserve">Stereo Pre-wire: $350
</t>
        </r>
      </text>
    </comment>
    <comment ref="C137" authorId="0" shapeId="0">
      <text>
        <r>
          <rPr>
            <b/>
            <u/>
            <sz val="10"/>
            <color indexed="81"/>
            <rFont val="Tahoma"/>
            <family val="2"/>
          </rPr>
          <t>Stereo Pre-wire, Multi-Room Aud1o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Prewire only for keypad/volume &amp; 2 speakers per room</t>
        </r>
        <r>
          <rPr>
            <b/>
            <sz val="8"/>
            <color indexed="81"/>
            <rFont val="Tahoma"/>
            <family val="2"/>
          </rPr>
          <t xml:space="preserve">
Per Room Cost: $200
</t>
        </r>
      </text>
    </comment>
    <comment ref="E137" authorId="0" shapeId="0">
      <text>
        <r>
          <rPr>
            <sz val="9"/>
            <color indexed="81"/>
            <rFont val="Tahoma"/>
            <family val="2"/>
          </rPr>
          <t xml:space="preserve">Stereo Pre-wire, Multi-Room Audio: $200 per room
</t>
        </r>
      </text>
    </comment>
    <comment ref="E138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39" authorId="0" shapeId="0">
      <text>
        <r>
          <rPr>
            <b/>
            <u/>
            <sz val="10"/>
            <color indexed="81"/>
            <rFont val="Tahoma"/>
            <family val="2"/>
          </rPr>
          <t>Stand Alone TV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wired to remotely locate electronic components seperate from TV.  Electronics located up to 35' away wired with two high speed HDMI plus a 4 wire pair for misc use and wall plates/grommet</t>
        </r>
        <r>
          <rPr>
            <b/>
            <sz val="8"/>
            <color indexed="81"/>
            <rFont val="Tahoma"/>
            <family val="2"/>
          </rPr>
          <t xml:space="preserve">
$500</t>
        </r>
      </text>
    </comment>
    <comment ref="E139" authorId="0" shapeId="0">
      <text>
        <r>
          <rPr>
            <sz val="9"/>
            <color indexed="81"/>
            <rFont val="Tahoma"/>
            <family val="2"/>
          </rPr>
          <t>Stand Alone TV: $500</t>
        </r>
      </text>
    </comment>
    <comment ref="E140" authorId="0" shapeId="0">
      <text>
        <r>
          <rPr>
            <sz val="9"/>
            <color indexed="81"/>
            <rFont val="Tahoma"/>
            <family val="2"/>
          </rPr>
          <t xml:space="preserve">Insert Number of Rooms
</t>
        </r>
      </text>
    </comment>
    <comment ref="C142" authorId="0" shapeId="0">
      <text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u/>
            <sz val="10"/>
            <color indexed="81"/>
            <rFont val="Tahoma"/>
            <family val="2"/>
          </rPr>
          <t>Option in Advantage Homes (except Austin, Weston)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10"/>
            <color indexed="81"/>
            <rFont val="Tahoma"/>
            <family val="2"/>
          </rPr>
          <t xml:space="preserve">$700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2" authorId="0" shapeId="0">
      <text>
        <r>
          <rPr>
            <b/>
            <u/>
            <sz val="9"/>
            <color indexed="81"/>
            <rFont val="Tahoma"/>
            <family val="2"/>
          </rPr>
          <t xml:space="preserve">Option in Advantage homes (except Austin, Weston)
</t>
        </r>
        <r>
          <rPr>
            <sz val="9"/>
            <color indexed="81"/>
            <rFont val="Tahoma"/>
            <family val="2"/>
          </rPr>
          <t xml:space="preserve">Taller base/wider casing in public areas &amp; 
Master Bedroom / Bath
</t>
        </r>
        <r>
          <rPr>
            <b/>
            <sz val="9"/>
            <color indexed="81"/>
            <rFont val="Tahoma"/>
            <family val="2"/>
          </rPr>
          <t xml:space="preserve">$700
</t>
        </r>
      </text>
    </comment>
    <comment ref="C144" authorId="0" shapeId="0">
      <text>
        <r>
          <rPr>
            <b/>
            <u/>
            <sz val="10"/>
            <color indexed="81"/>
            <rFont val="Tahoma"/>
            <family val="2"/>
          </rPr>
          <t xml:space="preserve">
Sterling &amp; Seville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12x10 Deck in lieu of patio</t>
        </r>
        <r>
          <rPr>
            <b/>
            <sz val="10"/>
            <color indexed="81"/>
            <rFont val="Tahoma"/>
            <family val="2"/>
          </rPr>
          <t xml:space="preserve">
$3,000
</t>
        </r>
        <r>
          <rPr>
            <b/>
            <u/>
            <sz val="10"/>
            <color indexed="81"/>
            <rFont val="Tahoma"/>
            <family val="2"/>
          </rPr>
          <t>Sterling &amp; Seville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14x10 Deck in lieu of patio
</t>
        </r>
        <r>
          <rPr>
            <b/>
            <sz val="10"/>
            <color indexed="81"/>
            <rFont val="Tahoma"/>
            <family val="2"/>
          </rPr>
          <t xml:space="preserve">$4,000
</t>
        </r>
        <r>
          <rPr>
            <b/>
            <u/>
            <sz val="10"/>
            <color indexed="81"/>
            <rFont val="Tahoma"/>
            <family val="2"/>
          </rPr>
          <t>Bradford, Bridgeport, Langdon, Bentley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14x12 Deck in lieu of Patio
</t>
        </r>
        <r>
          <rPr>
            <b/>
            <sz val="10"/>
            <color indexed="81"/>
            <rFont val="Tahoma"/>
            <family val="2"/>
          </rPr>
          <t xml:space="preserve">$4,000
</t>
        </r>
        <r>
          <rPr>
            <b/>
            <u/>
            <sz val="10"/>
            <color indexed="81"/>
            <rFont val="Tahoma"/>
            <family val="2"/>
          </rPr>
          <t>Bradley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15x10 Deck in lieu of patio</t>
        </r>
        <r>
          <rPr>
            <b/>
            <sz val="10"/>
            <color indexed="81"/>
            <rFont val="Tahoma"/>
            <family val="2"/>
          </rPr>
          <t xml:space="preserve">
$4,000
</t>
        </r>
        <r>
          <rPr>
            <b/>
            <u/>
            <sz val="10"/>
            <color indexed="81"/>
            <rFont val="Tahoma"/>
            <family val="2"/>
          </rPr>
          <t>Chandler, Danbury, Manchester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Deck in lieu of patio</t>
        </r>
        <r>
          <rPr>
            <b/>
            <sz val="10"/>
            <color indexed="81"/>
            <rFont val="Tahoma"/>
            <family val="2"/>
          </rPr>
          <t xml:space="preserve">
$4,000
</t>
        </r>
        <r>
          <rPr>
            <b/>
            <u/>
            <sz val="10"/>
            <color indexed="81"/>
            <rFont val="Tahoma"/>
            <family val="2"/>
          </rPr>
          <t>Cambridge (pre-sale ONLY)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16x10 Covered Deck in liue of std Deck</t>
        </r>
        <r>
          <rPr>
            <b/>
            <sz val="10"/>
            <color indexed="81"/>
            <rFont val="Tahoma"/>
            <family val="2"/>
          </rPr>
          <t xml:space="preserve">
$3,500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4" authorId="0" shapeId="0">
      <text>
        <r>
          <rPr>
            <b/>
            <u/>
            <sz val="9"/>
            <color indexed="81"/>
            <rFont val="Tahoma"/>
            <family val="2"/>
          </rPr>
          <t xml:space="preserve">
Sterling &amp; Seville
</t>
        </r>
        <r>
          <rPr>
            <sz val="9"/>
            <color indexed="81"/>
            <rFont val="Tahoma"/>
            <family val="2"/>
          </rPr>
          <t>12x10 Deck in lieu of patio</t>
        </r>
        <r>
          <rPr>
            <b/>
            <sz val="9"/>
            <color indexed="81"/>
            <rFont val="Tahoma"/>
            <family val="2"/>
          </rPr>
          <t xml:space="preserve">
$3,000</t>
        </r>
        <r>
          <rPr>
            <b/>
            <u/>
            <sz val="9"/>
            <color indexed="81"/>
            <rFont val="Tahoma"/>
            <family val="2"/>
          </rPr>
          <t xml:space="preserve">
Sterling &amp; Seville
</t>
        </r>
        <r>
          <rPr>
            <sz val="9"/>
            <color indexed="81"/>
            <rFont val="Tahoma"/>
            <family val="2"/>
          </rPr>
          <t>14x10 Deck in lieu of patio</t>
        </r>
        <r>
          <rPr>
            <b/>
            <sz val="9"/>
            <color indexed="81"/>
            <rFont val="Tahoma"/>
            <family val="2"/>
          </rPr>
          <t xml:space="preserve">
$4,000</t>
        </r>
        <r>
          <rPr>
            <b/>
            <u/>
            <sz val="9"/>
            <color indexed="81"/>
            <rFont val="Tahoma"/>
            <family val="2"/>
          </rPr>
          <t xml:space="preserve">
Bradford, Bridgeport, Langdon, Bentley
</t>
        </r>
        <r>
          <rPr>
            <sz val="9"/>
            <color indexed="81"/>
            <rFont val="Tahoma"/>
            <family val="2"/>
          </rPr>
          <t>14x12 Deck in lieu of Patio</t>
        </r>
        <r>
          <rPr>
            <b/>
            <sz val="9"/>
            <color indexed="81"/>
            <rFont val="Tahoma"/>
            <family val="2"/>
          </rPr>
          <t xml:space="preserve">
$4,000</t>
        </r>
        <r>
          <rPr>
            <b/>
            <u/>
            <sz val="9"/>
            <color indexed="81"/>
            <rFont val="Tahoma"/>
            <family val="2"/>
          </rPr>
          <t xml:space="preserve">
Bradley
</t>
        </r>
        <r>
          <rPr>
            <sz val="9"/>
            <color indexed="81"/>
            <rFont val="Tahoma"/>
            <family val="2"/>
          </rPr>
          <t>15x10 Deck in lieu of patio</t>
        </r>
        <r>
          <rPr>
            <b/>
            <sz val="9"/>
            <color indexed="81"/>
            <rFont val="Tahoma"/>
            <family val="2"/>
          </rPr>
          <t xml:space="preserve">
$4,000</t>
        </r>
        <r>
          <rPr>
            <b/>
            <u/>
            <sz val="9"/>
            <color indexed="81"/>
            <rFont val="Tahoma"/>
            <family val="2"/>
          </rPr>
          <t xml:space="preserve">
Chandler, Danbury, Manchester
</t>
        </r>
        <r>
          <rPr>
            <sz val="9"/>
            <color indexed="81"/>
            <rFont val="Tahoma"/>
            <family val="2"/>
          </rPr>
          <t>16x10 Deck in lieu of patio</t>
        </r>
        <r>
          <rPr>
            <b/>
            <sz val="9"/>
            <color indexed="81"/>
            <rFont val="Tahoma"/>
            <family val="2"/>
          </rPr>
          <t xml:space="preserve">
$4,000</t>
        </r>
        <r>
          <rPr>
            <b/>
            <u/>
            <sz val="9"/>
            <color indexed="81"/>
            <rFont val="Tahoma"/>
            <family val="2"/>
          </rPr>
          <t xml:space="preserve">
Cambridge (pre-sale ONLY)
</t>
        </r>
        <r>
          <rPr>
            <sz val="9"/>
            <color indexed="81"/>
            <rFont val="Tahoma"/>
            <family val="2"/>
          </rPr>
          <t>16x10 Covered Deck in liue of std Deck</t>
        </r>
        <r>
          <rPr>
            <b/>
            <sz val="9"/>
            <color indexed="81"/>
            <rFont val="Tahoma"/>
            <family val="2"/>
          </rPr>
          <t xml:space="preserve">
$3,500
</t>
        </r>
      </text>
    </comment>
    <comment ref="C145" authorId="0" shapeId="0">
      <text>
        <r>
          <rPr>
            <b/>
            <u/>
            <sz val="10"/>
            <color indexed="81"/>
            <rFont val="Tahoma"/>
            <family val="2"/>
          </rPr>
          <t>Vertical Balusters on Deck (where not std)</t>
        </r>
        <r>
          <rPr>
            <sz val="10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10"/>
            <color indexed="81"/>
            <rFont val="Tahoma"/>
            <family val="2"/>
          </rPr>
          <t xml:space="preserve">$500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E145" authorId="0" shapeId="0">
      <text>
        <r>
          <rPr>
            <b/>
            <u/>
            <sz val="9"/>
            <color indexed="81"/>
            <rFont val="Tahoma"/>
            <family val="2"/>
          </rPr>
          <t>Vertical Balusters on Deck (where not std)</t>
        </r>
        <r>
          <rPr>
            <sz val="9"/>
            <color indexed="81"/>
            <rFont val="Tahoma"/>
            <family val="2"/>
          </rPr>
          <t xml:space="preserve">
(Standard on all homes in Bellevue, Designer &amp; Lifestyle Homes)
</t>
        </r>
        <r>
          <rPr>
            <b/>
            <sz val="9"/>
            <color indexed="81"/>
            <rFont val="Tahoma"/>
            <family val="2"/>
          </rPr>
          <t xml:space="preserve">$500
</t>
        </r>
      </text>
    </comment>
    <comment ref="C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</rPr>
          <t xml:space="preserve">Standard Lot (up to 60x120 or 7200sf) </t>
        </r>
        <r>
          <rPr>
            <sz val="9"/>
            <color indexed="81"/>
            <rFont val="Tahoma"/>
            <family val="2"/>
          </rPr>
          <t>$2,800</t>
        </r>
        <r>
          <rPr>
            <b/>
            <sz val="9"/>
            <color indexed="81"/>
            <rFont val="Tahoma"/>
            <family val="2"/>
          </rPr>
          <t xml:space="preserve">
Cul-de-sac or Oversized Lot
</t>
        </r>
        <r>
          <rPr>
            <sz val="9"/>
            <color indexed="81"/>
            <rFont val="Tahoma"/>
            <family val="2"/>
          </rPr>
          <t>$3,300</t>
        </r>
        <r>
          <rPr>
            <b/>
            <sz val="9"/>
            <color indexed="81"/>
            <rFont val="Tahoma"/>
            <family val="2"/>
          </rPr>
          <t xml:space="preserve">
Extremely Large Lot (over 15,000sf)
</t>
        </r>
        <r>
          <rPr>
            <sz val="9"/>
            <color indexed="81"/>
            <rFont val="Tahoma"/>
            <family val="2"/>
          </rPr>
          <t>$3,800</t>
        </r>
        <r>
          <rPr>
            <b/>
            <sz val="9"/>
            <color indexed="81"/>
            <rFont val="Tahoma"/>
            <family val="2"/>
          </rPr>
          <t xml:space="preserve">
Corner Lot - Add To ALL Above
</t>
        </r>
        <r>
          <rPr>
            <sz val="9"/>
            <color indexed="81"/>
            <rFont val="Tahoma"/>
            <family val="2"/>
          </rPr>
          <t xml:space="preserve">$300
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</rPr>
          <t>Agent to estimate Home Site Square Footage. (SF)
(length x width)</t>
        </r>
        <r>
          <rPr>
            <sz val="9"/>
            <color indexed="81"/>
            <rFont val="Tahoma"/>
            <family val="2"/>
          </rPr>
          <t xml:space="preserve">
Example: lot is 60' wide and 120' deep. 
60 x 120 = 7,200 sf
</t>
        </r>
      </text>
    </comment>
    <comment ref="C149" authorId="0" shapeId="0">
      <text>
        <r>
          <rPr>
            <b/>
            <sz val="9"/>
            <color indexed="81"/>
            <rFont val="Tahoma"/>
            <family val="2"/>
          </rPr>
          <t xml:space="preserve">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</text>
    </comment>
    <comment ref="E149" authorId="0" shapeId="0">
      <text>
        <r>
          <rPr>
            <b/>
            <sz val="9"/>
            <color indexed="81"/>
            <rFont val="Tahoma"/>
            <family val="2"/>
          </rPr>
          <t xml:space="preserve">Dillon, Camino, Carson, Vista, Santee, Tucson, Aurora, Aspen, Hampton, Carlton,Linden
</t>
        </r>
        <r>
          <rPr>
            <sz val="9"/>
            <color indexed="81"/>
            <rFont val="Tahoma"/>
            <family val="2"/>
          </rPr>
          <t xml:space="preserve">6' patio door, 10x10 deck and 11x9 patio:  </t>
        </r>
        <r>
          <rPr>
            <b/>
            <sz val="9"/>
            <color indexed="81"/>
            <rFont val="Tahoma"/>
            <family val="2"/>
          </rPr>
          <t xml:space="preserve">$4,000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C151" authorId="0" shapeId="0">
      <text>
        <r>
          <rPr>
            <b/>
            <u/>
            <sz val="9"/>
            <color indexed="81"/>
            <rFont val="Tahoma"/>
            <family val="2"/>
          </rPr>
          <t xml:space="preserve">Dayton DLX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u/>
            <sz val="9"/>
            <color indexed="81"/>
            <rFont val="Tahoma"/>
            <family val="2"/>
          </rPr>
          <t xml:space="preserve"> $5,500
Dayton DLX/Whitetail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>$0
Concord,Seville,Sterling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Sheridan, Preston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14x9 patio and 14x10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$5,500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Chandler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15x9 patio and 16x10 deck: 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$5,500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Grayson</t>
        </r>
        <r>
          <rPr>
            <sz val="9"/>
            <color indexed="81"/>
            <rFont val="Tahoma"/>
            <family val="2"/>
          </rPr>
          <t xml:space="preserve"> 6' patio door, 2 windows, 12x10 patio and 11x10 deck: </t>
        </r>
        <r>
          <rPr>
            <b/>
            <u/>
            <sz val="9"/>
            <color indexed="81"/>
            <rFont val="Tahoma"/>
            <family val="2"/>
          </rPr>
          <t xml:space="preserve"> $5,500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Kendall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12x10 patio and 14x10 deck: </t>
        </r>
        <r>
          <rPr>
            <b/>
            <u/>
            <sz val="9"/>
            <color indexed="81"/>
            <rFont val="Tahoma"/>
            <family val="2"/>
          </rPr>
          <t xml:space="preserve"> $5,500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 and 12x10 deck:</t>
        </r>
        <r>
          <rPr>
            <b/>
            <sz val="9"/>
            <color indexed="81"/>
            <rFont val="Tahoma"/>
            <family val="2"/>
          </rPr>
          <t xml:space="preserve"> 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11x9 patio, 16x10 deck: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Danbury, Manchester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Kingston, Shelby</t>
        </r>
        <r>
          <rPr>
            <sz val="9"/>
            <color indexed="81"/>
            <rFont val="Tahoma"/>
            <family val="2"/>
          </rPr>
          <t xml:space="preserve"> 6' patio door, 2 windows, 15x9 patio, 15x10 deck: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Bradford, Bridgeport, Langdon, Bentley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u/>
            <sz val="9"/>
            <color indexed="81"/>
            <rFont val="Tahoma"/>
            <family val="2"/>
          </rPr>
          <t>$6,500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151" authorId="0" shapeId="0">
      <text>
        <r>
          <rPr>
            <b/>
            <u/>
            <sz val="9"/>
            <color indexed="81"/>
            <rFont val="Tahoma"/>
            <family val="2"/>
          </rPr>
          <t>Dayton DLX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11x10 patio, 11x9 deck:</t>
        </r>
        <r>
          <rPr>
            <b/>
            <sz val="9"/>
            <color indexed="81"/>
            <rFont val="Tahoma"/>
            <family val="2"/>
          </rPr>
          <t xml:space="preserve"> $5,500
</t>
        </r>
        <r>
          <rPr>
            <b/>
            <u/>
            <sz val="9"/>
            <color indexed="81"/>
            <rFont val="Tahoma"/>
            <family val="2"/>
          </rPr>
          <t xml:space="preserve">Dayton DLX/Stockmans Hollow Package </t>
        </r>
        <r>
          <rPr>
            <sz val="9"/>
            <color indexed="81"/>
            <rFont val="Tahoma"/>
            <family val="2"/>
          </rPr>
          <t xml:space="preserve">per plan (located @ Elevation section of Utility Site): </t>
        </r>
        <r>
          <rPr>
            <b/>
            <u/>
            <sz val="9"/>
            <color indexed="81"/>
            <rFont val="Tahoma"/>
            <family val="2"/>
          </rPr>
          <t xml:space="preserve">$0
Dayton DLX/Whitetail Package </t>
        </r>
        <r>
          <rPr>
            <sz val="9"/>
            <color indexed="81"/>
            <rFont val="Tahoma"/>
            <family val="2"/>
          </rPr>
          <t>per plan (located @ Elevation section of Utility Site):</t>
        </r>
        <r>
          <rPr>
            <b/>
            <u/>
            <sz val="9"/>
            <color indexed="81"/>
            <rFont val="Tahoma"/>
            <family val="2"/>
          </rPr>
          <t xml:space="preserve"> $0
Concord,Seville,Sterling
</t>
        </r>
        <r>
          <rPr>
            <sz val="9"/>
            <color indexed="81"/>
            <rFont val="Tahoma"/>
            <family val="2"/>
          </rPr>
          <t xml:space="preserve">6' patio door, 2 windows, 11x9 patio and 12x10 deck: </t>
        </r>
        <r>
          <rPr>
            <b/>
            <sz val="9"/>
            <color indexed="81"/>
            <rFont val="Tahoma"/>
            <family val="2"/>
          </rPr>
          <t xml:space="preserve"> $5,500</t>
        </r>
        <r>
          <rPr>
            <b/>
            <u/>
            <sz val="9"/>
            <color indexed="81"/>
            <rFont val="Tahoma"/>
            <family val="2"/>
          </rPr>
          <t xml:space="preserve">
Sheridan, Preston </t>
        </r>
        <r>
          <rPr>
            <sz val="9"/>
            <color indexed="81"/>
            <rFont val="Tahoma"/>
            <family val="2"/>
          </rPr>
          <t xml:space="preserve">6' patio door, 2 windows, 14x9 patio and 14x10 deck: </t>
        </r>
        <r>
          <rPr>
            <b/>
            <sz val="9"/>
            <color indexed="81"/>
            <rFont val="Tahoma"/>
            <family val="2"/>
          </rPr>
          <t xml:space="preserve"> $5,500</t>
        </r>
        <r>
          <rPr>
            <b/>
            <u/>
            <sz val="9"/>
            <color indexed="81"/>
            <rFont val="Tahoma"/>
            <family val="2"/>
          </rPr>
          <t xml:space="preserve">
Chandler </t>
        </r>
        <r>
          <rPr>
            <sz val="9"/>
            <color indexed="81"/>
            <rFont val="Tahoma"/>
            <family val="2"/>
          </rPr>
          <t>6' patio door, 2 windows, 15x9 patio and 16x10 deck:</t>
        </r>
        <r>
          <rPr>
            <b/>
            <sz val="9"/>
            <color indexed="81"/>
            <rFont val="Tahoma"/>
            <family val="2"/>
          </rPr>
          <t xml:space="preserve">  $5,500</t>
        </r>
        <r>
          <rPr>
            <b/>
            <u/>
            <sz val="9"/>
            <color indexed="81"/>
            <rFont val="Tahoma"/>
            <family val="2"/>
          </rPr>
          <t xml:space="preserve">
Grayson </t>
        </r>
        <r>
          <rPr>
            <sz val="9"/>
            <color indexed="81"/>
            <rFont val="Tahoma"/>
            <family val="2"/>
          </rPr>
          <t>6' patio door, 2 windows, 12x10 patio, 11x10 deck:</t>
        </r>
        <r>
          <rPr>
            <b/>
            <sz val="9"/>
            <color indexed="81"/>
            <rFont val="Tahoma"/>
            <family val="2"/>
          </rPr>
          <t xml:space="preserve">  $5,500
</t>
        </r>
        <r>
          <rPr>
            <b/>
            <u/>
            <sz val="9"/>
            <color indexed="81"/>
            <rFont val="Tahoma"/>
            <family val="2"/>
          </rPr>
          <t xml:space="preserve">Kendall </t>
        </r>
        <r>
          <rPr>
            <sz val="9"/>
            <color indexed="81"/>
            <rFont val="Tahoma"/>
            <family val="2"/>
          </rPr>
          <t xml:space="preserve">6' patio door, 2 windows, 13x9 patio, 14x10 deck: </t>
        </r>
        <r>
          <rPr>
            <b/>
            <sz val="9"/>
            <color indexed="81"/>
            <rFont val="Tahoma"/>
            <family val="2"/>
          </rPr>
          <t xml:space="preserve"> $5,500</t>
        </r>
        <r>
          <rPr>
            <b/>
            <u/>
            <sz val="9"/>
            <color indexed="81"/>
            <rFont val="Tahoma"/>
            <family val="2"/>
          </rPr>
          <t xml:space="preserve">
Cambridge </t>
        </r>
        <r>
          <rPr>
            <sz val="9"/>
            <color indexed="81"/>
            <rFont val="Tahoma"/>
            <family val="2"/>
          </rPr>
          <t xml:space="preserve">6' patio door, 2 windows, 11x9 patio and 12x10 deck:  </t>
        </r>
        <r>
          <rPr>
            <b/>
            <sz val="9"/>
            <color indexed="81"/>
            <rFont val="Tahoma"/>
            <family val="2"/>
          </rPr>
          <t>$6,500</t>
        </r>
        <r>
          <rPr>
            <b/>
            <u/>
            <sz val="9"/>
            <color indexed="81"/>
            <rFont val="Tahoma"/>
            <family val="2"/>
          </rPr>
          <t xml:space="preserve">
Cambridge w/Covered Deck Option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6' patio door, 2 windows, 11x9 patio, 16x10 deck:</t>
        </r>
        <r>
          <rPr>
            <b/>
            <sz val="9"/>
            <color indexed="81"/>
            <rFont val="Tahoma"/>
            <family val="2"/>
          </rPr>
          <t xml:space="preserve"> $6,500</t>
        </r>
        <r>
          <rPr>
            <b/>
            <u/>
            <sz val="9"/>
            <color indexed="81"/>
            <rFont val="Tahoma"/>
            <family val="2"/>
          </rPr>
          <t xml:space="preserve">
Danbury, Manchester </t>
        </r>
        <r>
          <rPr>
            <sz val="9"/>
            <color indexed="81"/>
            <rFont val="Tahoma"/>
            <family val="2"/>
          </rPr>
          <t>6' patio door, 2 windows, 15x9 patio and 16x10 Deck w/ landing:</t>
        </r>
        <r>
          <rPr>
            <b/>
            <sz val="9"/>
            <color indexed="81"/>
            <rFont val="Tahoma"/>
            <family val="2"/>
          </rPr>
          <t xml:space="preserve"> $6,500</t>
        </r>
        <r>
          <rPr>
            <b/>
            <u/>
            <sz val="9"/>
            <color indexed="81"/>
            <rFont val="Tahoma"/>
            <family val="2"/>
          </rPr>
          <t xml:space="preserve">
Kingston, Shelby </t>
        </r>
        <r>
          <rPr>
            <sz val="9"/>
            <color indexed="81"/>
            <rFont val="Tahoma"/>
            <family val="2"/>
          </rPr>
          <t xml:space="preserve">6' patio door, 2 windows, 15x9 patio, 15x10 deck: </t>
        </r>
        <r>
          <rPr>
            <b/>
            <sz val="9"/>
            <color indexed="81"/>
            <rFont val="Tahoma"/>
            <family val="2"/>
          </rPr>
          <t>$6,500</t>
        </r>
        <r>
          <rPr>
            <b/>
            <u/>
            <sz val="9"/>
            <color indexed="81"/>
            <rFont val="Tahoma"/>
            <family val="2"/>
          </rPr>
          <t xml:space="preserve">
Bradford, Bridgeport, Langdon, Bentley 
</t>
        </r>
        <r>
          <rPr>
            <sz val="9"/>
            <color indexed="81"/>
            <rFont val="Tahoma"/>
            <family val="2"/>
          </rPr>
          <t>6' patio door, 2 windows, 13x11 patio 14x12 deck</t>
        </r>
        <r>
          <rPr>
            <b/>
            <sz val="9"/>
            <color indexed="81"/>
            <rFont val="Tahoma"/>
            <family val="2"/>
          </rPr>
          <t xml:space="preserve"> $6,500
</t>
        </r>
        <r>
          <rPr>
            <b/>
            <u/>
            <sz val="9"/>
            <color indexed="81"/>
            <rFont val="Tahoma"/>
            <family val="2"/>
          </rPr>
          <t>Bradley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6' patio door, 2 windows, 14x9 patio, 15x10 deck </t>
        </r>
        <r>
          <rPr>
            <b/>
            <sz val="9"/>
            <color indexed="81"/>
            <rFont val="Tahoma"/>
            <family val="2"/>
          </rPr>
          <t>$6,500</t>
        </r>
      </text>
    </comment>
    <comment ref="C153" authorId="0" shapeId="0">
      <text>
        <r>
          <rPr>
            <b/>
            <u/>
            <sz val="10"/>
            <color indexed="81"/>
            <rFont val="Tahoma"/>
            <family val="2"/>
          </rPr>
          <t>Two Stories and Ranches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4848 slider window, if lot allows/requires
</t>
        </r>
        <r>
          <rPr>
            <b/>
            <sz val="10"/>
            <color indexed="81"/>
            <rFont val="Tahoma"/>
            <family val="2"/>
          </rPr>
          <t xml:space="preserve">$1,500
(if adding for finished basement purposes, DAYLIGHT WINDOW MUST BE EXPOSED)
</t>
        </r>
      </text>
    </comment>
    <comment ref="E153" authorId="0" shapeId="0">
      <text>
        <r>
          <rPr>
            <b/>
            <sz val="9"/>
            <color indexed="81"/>
            <rFont val="Tahoma"/>
            <family val="2"/>
          </rPr>
          <t xml:space="preserve">Two Stories and Ranches
</t>
        </r>
        <r>
          <rPr>
            <sz val="9"/>
            <color indexed="81"/>
            <rFont val="Tahoma"/>
            <family val="2"/>
          </rPr>
          <t xml:space="preserve">4848 slider window, if lot allows/requires:  </t>
        </r>
        <r>
          <rPr>
            <b/>
            <sz val="9"/>
            <color indexed="81"/>
            <rFont val="Tahoma"/>
            <family val="2"/>
          </rPr>
          <t>$1,500
(if adding for finished basement purposes, DAYLIGHT WINDOW MUST BE EXPOSED)</t>
        </r>
      </text>
    </comment>
    <comment ref="C155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6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7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58" authorId="0" shapeId="0">
      <text>
        <r>
          <rPr>
            <b/>
            <sz val="9"/>
            <color indexed="81"/>
            <rFont val="Tahoma"/>
            <family val="2"/>
          </rPr>
          <t>Misc Adjustment Box to be used for additional notes and comments.  
Place dollar amount, if any, in box to the right of comment.
Keep remarks INSIDE of allowed space</t>
        </r>
      </text>
    </comment>
    <comment ref="C160" authorId="0" shapeId="0">
      <text>
        <r>
          <rPr>
            <b/>
            <sz val="9"/>
            <color indexed="81"/>
            <rFont val="Tahoma"/>
            <family val="2"/>
          </rPr>
          <t>Must be called out if "Savings Event" applies.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64" authorId="1" shapeId="0">
      <text>
        <r>
          <rPr>
            <sz val="8"/>
            <color indexed="81"/>
            <rFont val="Tahoma"/>
            <family val="2"/>
          </rPr>
          <t xml:space="preserve">Select only if SPEC HOME has a color Scheme Selected by Celebrity.
PLACE NUMBER HERE
</t>
        </r>
      </text>
    </comment>
  </commentList>
</comments>
</file>

<file path=xl/comments2.xml><?xml version="1.0" encoding="utf-8"?>
<comments xmlns="http://schemas.openxmlformats.org/spreadsheetml/2006/main">
  <authors>
    <author>SMcGuire</author>
  </authors>
  <commentList>
    <comment ref="B110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2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4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16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18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0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</text>
    </comment>
    <comment ref="B122" authorId="0" shapeId="0">
      <text>
        <r>
          <rPr>
            <b/>
            <sz val="8"/>
            <color indexed="81"/>
            <rFont val="Tahoma"/>
            <family val="2"/>
          </rPr>
          <t xml:space="preserve">Input comments, clarifications, misc authorized options, etc..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4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26" authorId="0" shapeId="0">
      <text>
        <r>
          <rPr>
            <b/>
            <sz val="8"/>
            <color indexed="81"/>
            <rFont val="Tahoma"/>
            <family val="2"/>
          </rPr>
          <t>Input comments, clarifications, misc authorized options, etc..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8" authorId="0" shapeId="0">
      <text>
        <r>
          <rPr>
            <b/>
            <sz val="8"/>
            <color indexed="81"/>
            <rFont val="Tahoma"/>
            <family val="2"/>
          </rPr>
          <t>Enter $ Amount.
(non refundable)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<sst xmlns="http://schemas.openxmlformats.org/spreadsheetml/2006/main" count="2502" uniqueCount="1845">
  <si>
    <t>delinquent if not paid.</t>
  </si>
  <si>
    <t>I HAVE READ THE ABOVE STATEMENT AND HAVE RECEIVED A FULL EXPLANATION</t>
  </si>
  <si>
    <t>IN DETAIL FROM MY CELEBRITY SALES ASSOCIATE.  I UNDERSTAND HOW REAL PROPERTY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</si>
  <si>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</si>
  <si>
    <t>Date of Floor Covering Overage Receipt:</t>
  </si>
  <si>
    <t>Amount of Floor Covering Overage:</t>
  </si>
  <si>
    <t xml:space="preserve">Check for above funds to be attached to this addendum.  </t>
  </si>
  <si>
    <t>COUNTERTOPS</t>
  </si>
  <si>
    <t>Loan Company Address:</t>
  </si>
  <si>
    <t xml:space="preserve">Preferred Lender  </t>
  </si>
  <si>
    <t xml:space="preserve"> Insurance Contribution:</t>
  </si>
  <si>
    <t>Cell/Direct#:</t>
  </si>
  <si>
    <r>
      <t xml:space="preserve">SELLER HEREBY DISCLOSES:  </t>
    </r>
    <r>
      <rPr>
        <sz val="7"/>
        <rFont val="Arial"/>
        <family val="2"/>
      </rPr>
      <t xml:space="preserve">That electrical devices located on the Property may emit a periodic audible sound; or experience visible interference; or </t>
    </r>
  </si>
  <si>
    <t xml:space="preserve">If purchase agreement is not returned within 24 hours, property is placed back on the market , </t>
  </si>
  <si>
    <t>new purchase agreement must be written, and an administration fee of $250 attached to new contract.</t>
  </si>
  <si>
    <t xml:space="preserve">Celebrity Homes accepts purchase agreement and returns to Celebrity Representative </t>
  </si>
  <si>
    <t>for distribution.</t>
  </si>
  <si>
    <t>Highly Scratch and Stain Resistant</t>
  </si>
  <si>
    <t>Stronger Than Granite</t>
  </si>
  <si>
    <t>Coloring is consistent from slab to slab</t>
  </si>
  <si>
    <t xml:space="preserve">No Sealing Required </t>
  </si>
  <si>
    <t xml:space="preserve">10 Year Warranty </t>
  </si>
  <si>
    <t>Seams less apparent</t>
  </si>
  <si>
    <t>send to the County Assessor the tax rate, which is expressed in a percentage form.  The County Assessor</t>
  </si>
  <si>
    <t xml:space="preserve">then prepares the real estate tax statement by multiplying the tax rate by the full-assessed valuation of </t>
  </si>
  <si>
    <t>the property.  The result is the amount of taxes on the real estate, which will be due.  These tax statements</t>
  </si>
  <si>
    <t xml:space="preserve">are completed by the middle of December each year, and are then mailed out to the owners during the </t>
  </si>
  <si>
    <t xml:space="preserve">latter part of December.  The first half of those taxes become delinquent on the following April 1st, and the </t>
  </si>
  <si>
    <t>second half of taxes become delinquent on the following August 1st.</t>
  </si>
  <si>
    <t xml:space="preserve">Since the real estate taxes are not known, or capable of being computed with any degree of </t>
  </si>
  <si>
    <t xml:space="preserve">execution of an Early Occupancy Agreement.  The terms of which shall take precedence should a conflict in contract documents arise and shall include among other </t>
  </si>
  <si>
    <r>
      <t xml:space="preserve">RADON, FUNGUS, MOLD, MILDEW, MYCOTOXINS, MICROBIALS, AND ALL OTHER ENVIRONMENTAL POLLUTANTS AND RELEASE:  </t>
    </r>
    <r>
      <rPr>
        <sz val="7"/>
        <rFont val="Arial"/>
        <family val="2"/>
      </rPr>
      <t xml:space="preserve">Buyer </t>
    </r>
  </si>
  <si>
    <t>~name and number for your homeowners insurance agent.</t>
  </si>
  <si>
    <t>~signed letter of explanation for any credit inquiries or derogatory credit (if applicable)</t>
  </si>
  <si>
    <t>~signed disclosures that I will send to you in a separate e-mail with an attachment</t>
  </si>
  <si>
    <t>~copy of cancelled earnest deposit check</t>
  </si>
  <si>
    <t>~2 years business tax returns</t>
  </si>
  <si>
    <t>~name and number for your CPA</t>
  </si>
  <si>
    <t>~bankruptcy documents</t>
  </si>
  <si>
    <t>~divorce decree</t>
  </si>
  <si>
    <t>~Social Security or Disability Award letter</t>
  </si>
  <si>
    <t>~Pension award letter</t>
  </si>
  <si>
    <t>~DD-214</t>
  </si>
  <si>
    <t>Your Lender:</t>
  </si>
  <si>
    <r>
      <t xml:space="preserve">EXTERIOR GRADE: </t>
    </r>
    <r>
      <rPr>
        <sz val="7"/>
        <rFont val="Arial"/>
        <family val="2"/>
      </rPr>
      <t xml:space="preserve">Necessary grades and swales shall be established to provide proper drainage away from the home. Site drainage, under the Limited </t>
    </r>
  </si>
  <si>
    <t xml:space="preserve">Warranty, is limited to grades within 10-feet and swales within 20-feet of the foundation of the home. Standing or ponding water shall not remain in these areas for a </t>
  </si>
  <si>
    <t xml:space="preserve">period longer than 24 hours after a rain, except in swales that drain from adjoining properties or where a sump pump discharges. In these areas an extended period </t>
  </si>
  <si>
    <r>
      <t>TAXES AND ASSESSMENTS:</t>
    </r>
    <r>
      <rPr>
        <sz val="7"/>
        <rFont val="Arial"/>
        <family val="2"/>
      </rPr>
      <t xml:space="preserve">  Any special assessments for improvements completed prior to the date of closing shall be paid by Seller when assessed.</t>
    </r>
  </si>
  <si>
    <r>
      <t>ESCROWS</t>
    </r>
    <r>
      <rPr>
        <sz val="7"/>
        <rFont val="Arial"/>
        <family val="2"/>
      </rPr>
      <t xml:space="preserve">:  In the event that weather conditions delay completion of exterior items (landscaping,exterior concrete,driveways,final grading and/or exterior </t>
    </r>
  </si>
  <si>
    <r>
      <t>MODEL HOMES:</t>
    </r>
    <r>
      <rPr>
        <sz val="7"/>
        <rFont val="Arial"/>
        <family val="2"/>
      </rPr>
      <t xml:space="preserve">  Model homes,if any,and any advertising or promotional materials used or displayed by Seller are for display purposes only and do not</t>
    </r>
  </si>
  <si>
    <t xml:space="preserve">in providing Quality Homes and Quality Service to our Customers.  Thank you again for allowing us the </t>
  </si>
  <si>
    <t>Did your loan officer offer Quality Service?</t>
  </si>
  <si>
    <t>comments:</t>
  </si>
  <si>
    <t>Building Process….</t>
  </si>
  <si>
    <t>Was your home constructed in a timely manner?</t>
  </si>
  <si>
    <t>Are you satisfied with the Quality of Construction of your New Home?</t>
  </si>
  <si>
    <t>Finally….</t>
  </si>
  <si>
    <t>Move In Orientation Rep:</t>
  </si>
  <si>
    <t xml:space="preserve">NOTICE OF PURCHASERS REGARDING </t>
  </si>
  <si>
    <t>REAL ESTATE TAXES</t>
  </si>
  <si>
    <t xml:space="preserve">In Sarpy/Douglas County, Nebraska the taxes on residential real estate are paid in the year </t>
  </si>
  <si>
    <t>HOME SITE</t>
  </si>
  <si>
    <t>BASE PRICE</t>
  </si>
  <si>
    <t>Approved by NSI for safe food handling</t>
  </si>
  <si>
    <t xml:space="preserve">By way of further explanation, about September 1st each year, the County Commissioners </t>
  </si>
  <si>
    <t>Rail:</t>
  </si>
  <si>
    <t>**FOR THE TERMS ON THIS ADDENDUM TO BE VALID, SIGNATURES OF BOTH</t>
  </si>
  <si>
    <t>BUYER AND CELEBRITY HOMES, INC. MUST APPEAR ON THIS FORM**</t>
  </si>
  <si>
    <t xml:space="preserve">occupy or temporarily store any personal property in the home or on the property.  Closing shall take place as scheduled by Seller. Prior to closing, Seller shall notify </t>
  </si>
  <si>
    <t xml:space="preserve">will be painted or have colored rock face masonry units at Seller's option.  </t>
  </si>
  <si>
    <r>
      <t>Sink:</t>
    </r>
    <r>
      <rPr>
        <sz val="10"/>
        <rFont val="Arial"/>
      </rPr>
      <t xml:space="preserve">  Victoria Stainless Steel Double Bowl Undermount</t>
    </r>
  </si>
  <si>
    <r>
      <t>Edge Profile:</t>
    </r>
    <r>
      <rPr>
        <sz val="10"/>
        <rFont val="Arial"/>
      </rPr>
      <t xml:space="preserve">  Bullnose</t>
    </r>
  </si>
  <si>
    <r>
      <t>Seams:</t>
    </r>
    <r>
      <rPr>
        <sz val="10"/>
        <rFont val="Arial"/>
        <family val="2"/>
      </rPr>
      <t xml:space="preserve"> Seams placement will be </t>
    </r>
    <r>
      <rPr>
        <b/>
        <i/>
        <u/>
        <sz val="10"/>
        <rFont val="Arial"/>
        <family val="2"/>
      </rPr>
      <t>determined by Fabricator</t>
    </r>
    <r>
      <rPr>
        <sz val="10"/>
        <rFont val="Arial"/>
        <family val="2"/>
      </rPr>
      <t xml:space="preserve"> based on structural  </t>
    </r>
  </si>
  <si>
    <t>Quartz:</t>
  </si>
  <si>
    <t>93% Quartz and 7% Resin</t>
  </si>
  <si>
    <t>Heat Resistant up to 400 Degrees</t>
  </si>
  <si>
    <r>
      <t>CASH ADDENDUMS:</t>
    </r>
    <r>
      <rPr>
        <sz val="7"/>
        <rFont val="Arial"/>
        <family val="2"/>
      </rPr>
      <t xml:space="preserve">  Any addendums to contract, other than those accompanying this contract, shall be paid at the time the addendum is submitted.</t>
    </r>
  </si>
  <si>
    <r>
      <t>FHA AMENDATORY CLAUSE AND CERTIFICATION:</t>
    </r>
    <r>
      <rPr>
        <sz val="7"/>
        <rFont val="Arial"/>
        <family val="2"/>
      </rPr>
      <t xml:space="preserve">  It is expressly agreed that notwithstanding any other provisions of this contract, the </t>
    </r>
  </si>
  <si>
    <r>
      <t>CONTRACTUAL CONDITIONS:</t>
    </r>
    <r>
      <rPr>
        <sz val="7"/>
        <rFont val="Arial"/>
        <family val="2"/>
      </rPr>
      <t xml:space="preserve">  Substantial completion of construction shall not exceed six (6) months from the start of framing.  If Seller is unable </t>
    </r>
  </si>
  <si>
    <r>
      <t>FENCE AND TREE DISCLOSURE:</t>
    </r>
    <r>
      <rPr>
        <sz val="7"/>
        <rFont val="Arial"/>
        <family val="2"/>
      </rPr>
      <t xml:space="preserve">  Any fence constructed or erected and/or tree(s) provided by the Seller shall be the responsibility of the subsequent </t>
    </r>
  </si>
  <si>
    <r>
      <t>GARAGE, FOUNDATION:</t>
    </r>
    <r>
      <rPr>
        <sz val="7"/>
        <rFont val="Arial"/>
        <family val="2"/>
      </rPr>
      <t xml:space="preserve"> Seller determines garage left or right position.  Seller determines height of foundation and whether it is to be </t>
    </r>
  </si>
  <si>
    <r>
      <t>DISCRETION, INCLUDING BUT NOT LIMITED TO A DISCLAIMER, A WAIVER AND A RELEASE.</t>
    </r>
    <r>
      <rPr>
        <sz val="7"/>
        <rFont val="Arial"/>
        <family val="2"/>
      </rPr>
      <t xml:space="preserve">  The provisions of this paragraph shall survive closing.</t>
    </r>
  </si>
  <si>
    <r>
      <t xml:space="preserve">includes mandatory arbitration, which warranties are incorporated herein by reference.  </t>
    </r>
    <r>
      <rPr>
        <b/>
        <sz val="7"/>
        <rFont val="Arial"/>
        <family val="2"/>
      </rPr>
      <t>TO THE FULLEST EXTENT ALLOWED BY LAW, SELLER HEREBY</t>
    </r>
  </si>
  <si>
    <r>
      <t>BUYER ACKNOWLEDGES RECEIPT OF ONE OR MORE OF THE FOLLOWING DOCUMENTS:</t>
    </r>
    <r>
      <rPr>
        <sz val="7"/>
        <rFont val="Arial"/>
        <family val="2"/>
      </rPr>
      <t xml:space="preserve">  Brochure, Standard Features, Stages of Construction</t>
    </r>
  </si>
  <si>
    <t xml:space="preserve">himself/herself that the price and condition of the property are acceptable.  Seller, Buyer and Broker involved in this transaction each certify that the terms of the </t>
  </si>
  <si>
    <t>contract for purchase are true to our best knowledge and belief and that any other agreement entered into by any of these parties in connection with this transaction</t>
  </si>
  <si>
    <t>is attached to this purchase contract.</t>
  </si>
  <si>
    <t>any advice to Buyer as to acceptable levels or possible health hazards of radon, mold, mildew, fungi, spores, bioaerosols, mycotoxins, bacteria, and/or other microbials,</t>
  </si>
  <si>
    <t xml:space="preserve">formaldehyde, arsenic, fiberglass, petroleum, methyelene chloride and/or all other environmental pollutants; (vi)  Seller has not made any investigation to determine </t>
  </si>
  <si>
    <t xml:space="preserve">whether there is radon, mold, mildew, fungi, spores, bioaerosols, mycotoxins, bacteria, and/or other microbials, formaldehyde, arsenic, fiberglass, methyelene chloride, </t>
  </si>
  <si>
    <t xml:space="preserve">verification of the extent of any environmental or health hazard, if any, that may affect the Property or residents; and (vii) Seller does not incorporate any systems, </t>
  </si>
  <si>
    <t>Phone Number:</t>
  </si>
  <si>
    <t xml:space="preserve">To assist your lender, Celebrity Homes recommends the following items be brought to your first meeting  </t>
  </si>
  <si>
    <t xml:space="preserve">with your lender. </t>
  </si>
  <si>
    <r>
      <t>Please note:</t>
    </r>
    <r>
      <rPr>
        <sz val="10"/>
        <rFont val="Arial"/>
        <family val="2"/>
      </rPr>
      <t xml:space="preserve">  Per the Purchase Agreement which you have entered into with Celebrity Homes, you are </t>
    </r>
  </si>
  <si>
    <t xml:space="preserve">required to meet with your lender within 5 days of the date of your Purchase Agreement.  Loan Commitment </t>
  </si>
  <si>
    <t>Clearwater Falls</t>
  </si>
  <si>
    <t>Status:</t>
  </si>
  <si>
    <t>Finance</t>
  </si>
  <si>
    <t>Housing</t>
  </si>
  <si>
    <t>Existing</t>
  </si>
  <si>
    <t xml:space="preserve">reasonable value of the property established by the Veterans Administration.  The purchaser shall, however, have the privilege and option of proceeding with the </t>
  </si>
  <si>
    <t>consummation of this contract without regard to the amount of reasonable value established by "VA".</t>
  </si>
  <si>
    <t xml:space="preserve">that painting that room wasn't as tough as you thought... that cooking on Your New Range is not only  </t>
  </si>
  <si>
    <t xml:space="preserve">simple, but even easy to clean… that buying new tools becomes fun… that putting furniture together </t>
  </si>
  <si>
    <t xml:space="preserve">requires following instructions… that you will find yourself waving at all of your neighbors, and they   </t>
  </si>
  <si>
    <t xml:space="preserve">wave back… and that you are about to meet neighbors that will become life long friends… and </t>
  </si>
  <si>
    <t xml:space="preserve">As mentioned in a previous letter, I would appreciate it if you completed the enclosed survey.  For your </t>
  </si>
  <si>
    <t xml:space="preserve">convenience, I have enclosed a self addressed stamped envelope.  This survey truly assists us </t>
  </si>
  <si>
    <t xml:space="preserve">in maintaining Quality to our customers!  </t>
  </si>
  <si>
    <t xml:space="preserve">I would also ask you one other favor.  While meeting with friends and family please remember to </t>
  </si>
  <si>
    <t xml:space="preserve">share with them your experience with Celebrity!  We are honored to have had the opportunity to </t>
  </si>
  <si>
    <t>Enjoy Your New Home!</t>
  </si>
  <si>
    <r>
      <t xml:space="preserve">build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a home… and we would be honored to assist someone </t>
    </r>
    <r>
      <rPr>
        <b/>
        <u/>
        <sz val="10"/>
        <rFont val="Arial"/>
        <family val="2"/>
      </rPr>
      <t>YOU</t>
    </r>
    <r>
      <rPr>
        <sz val="10"/>
        <rFont val="Arial"/>
      </rPr>
      <t xml:space="preserve"> would refer to us as well!</t>
    </r>
  </si>
  <si>
    <t xml:space="preserve">   Quality Service</t>
  </si>
  <si>
    <t>One-Year Express Limited Warranty.</t>
  </si>
  <si>
    <r>
      <t>WARRANTY RECEIPT:</t>
    </r>
    <r>
      <rPr>
        <sz val="7"/>
        <rFont val="Arial"/>
        <family val="2"/>
      </rPr>
      <t xml:space="preserve">  Buyer acknowledges receipt of a copy of the 2-10 Home Buyer's Warranty and Buyer acknowledges receipt of a copy of builder's </t>
    </r>
  </si>
  <si>
    <t xml:space="preserve">waives the right to seek damages or other legal equitable remedies from Seller, its subcontractors, agents, </t>
  </si>
  <si>
    <t xml:space="preserve">suppliers, or design professionals for any defect to the subject home, or the real property upon which it is </t>
  </si>
  <si>
    <t xml:space="preserve">situated, under any common law or statutory theory of liability, including but not limited to negligence and </t>
  </si>
  <si>
    <t>Purchaser agrees that this instrument shall not be construed to convey any right to premises, to create a lien thereon, or to give them any rights to possession.  This revision</t>
  </si>
  <si>
    <t>becomes part of and conformance with, the existing contract to which it is attached under date of:</t>
  </si>
  <si>
    <t>email</t>
  </si>
  <si>
    <t xml:space="preserve">shall be paid by Seller.  Neither Seller nor its agent(s) make or give any representation as to when a newly constructed home will become fully assessed or what the </t>
  </si>
  <si>
    <t>future assessed value may be.  Buyer should contact the county assessor for information.  This provision shall survive closing.</t>
  </si>
  <si>
    <t xml:space="preserve">hereby understands, acknowledges and agrees that regardless of the results of such testing and/or inspection, Buyer shall not be entitled to cancel his/her contract with the </t>
  </si>
  <si>
    <t>Buyer and that Seller shall have no obligation or liability therefore.</t>
  </si>
  <si>
    <t xml:space="preserve">devices, or methods to reduce radon, mold, mildew, fungi, spores, bioaerosols, mycotoxins, bacteria, and/or other microbials, formaldehyde, arsenic, fiberglass, </t>
  </si>
  <si>
    <t>Kitchen Countertop:</t>
  </si>
  <si>
    <t>possible adverse effects that may be caused by mold.  These steps include the following:</t>
  </si>
  <si>
    <t>Home Buyers Warranty Corporation. The HBW Warranty is a ten-year new home warranty providing coverage</t>
  </si>
  <si>
    <t>HBW Warranty is incorporated in full herein.  By signing this Addendum, Buyer(s) agrees to all terms of the</t>
  </si>
  <si>
    <t>arbitration agreement.</t>
  </si>
  <si>
    <t xml:space="preserve">FURTHER AGREEMENT:  Effective one year from the date of closing on the purchase of the home, Buyer(s) </t>
  </si>
  <si>
    <t>Federal Arbitration Act (9 U.S.C. 1-16), with your choice of three different arbitration services. Any person in</t>
  </si>
  <si>
    <t xml:space="preserve">in the Home shall be entitled to enforce this arbitration agreement .  The arbitration agreement in the </t>
  </si>
  <si>
    <t>Loan Application Check List</t>
  </si>
  <si>
    <t>from the lender is to be received within 15 days of Purchase Agreement.</t>
  </si>
  <si>
    <t xml:space="preserve">hereby disclaims any and all warranties, express or implied, relating to such condition.  Purchaser hereby acknowledges and accepts the Property with respect to this </t>
  </si>
  <si>
    <t>condition and waives all claims of any nature whatsoever against Seller that may arise from this condition.</t>
  </si>
  <si>
    <t>begin only after Seller receives Mortgage Loan Commitment from lender.  Projected completion dates prior to such, are estimates at best.</t>
  </si>
  <si>
    <t>Closing Dates and Times.  Any delay in Closing after scheduled could result in Seller terminating Purchase Contract and/or a $50 "Delay Charge" for each day delayed.</t>
  </si>
  <si>
    <t>Sprinkler:</t>
  </si>
  <si>
    <t xml:space="preserve">following their assessment.  Stated another way, real property taxes levied and assessed in 2010 are paid </t>
  </si>
  <si>
    <t xml:space="preserve">in 2011.  The year in which the taxes are paid is called the year the taxes become delinquent.  For example, </t>
  </si>
  <si>
    <t>the 2010 real estate taxes are delinquent if not paid in the year 2011.   Thus, if you purchase a home in 2011,</t>
  </si>
  <si>
    <t xml:space="preserve">the real estate taxes, which are paid or adjusted at the closing, are the 2010 taxes.  This is, and has been </t>
  </si>
  <si>
    <t xml:space="preserve">petroleum, methyelene chloride, and/or any other environmental pollutants. There can be no assurance that any systems, devices or methods incorporated into the </t>
  </si>
  <si>
    <t>and return all money paid hereunder,in the event delays in construction are caused by any of the following: acts of arbitration,fires,strikes,legal acts of public</t>
  </si>
  <si>
    <t xml:space="preserve">be terminated and all earnest money refunded. </t>
  </si>
  <si>
    <r>
      <t xml:space="preserve">INSURANCE: </t>
    </r>
    <r>
      <rPr>
        <sz val="7"/>
        <rFont val="Arial"/>
        <family val="2"/>
      </rPr>
      <t>If preferred lender is used for the mortgage, an allowance up to :</t>
    </r>
  </si>
  <si>
    <r>
      <t xml:space="preserve">Any refunds for the cost of utilities, which were specially assessed and paid by Seller, shall be the property of Seller. Real estate taxes </t>
    </r>
    <r>
      <rPr>
        <b/>
        <sz val="7"/>
        <rFont val="Arial"/>
        <family val="2"/>
      </rPr>
      <t>which may become delinquent</t>
    </r>
  </si>
  <si>
    <t xml:space="preserve">"stick" framing.  Pre-engineered wall sections may or may not be incorporated with either roof system.  Seller is not responsible for temperature and moisture </t>
  </si>
  <si>
    <t>perform any work on this home or property prior to closing without specific written authorization of Seller.  Buyer assumes full responsibility and liability for all damages</t>
  </si>
  <si>
    <t xml:space="preserve">gas levels in some residences; (iii) mold, mildew, fungi, spores, bioaerosols, mycotoxins, bacteria, and/or other microbial, formaldehyde (found in some carpets and </t>
  </si>
  <si>
    <t>Sales Representative greeted your arrival</t>
  </si>
  <si>
    <t>Sales Representative explained, "It's All Included!"</t>
  </si>
  <si>
    <t>Sales Representative offered to review financing</t>
  </si>
  <si>
    <t>Stage of Construction:</t>
  </si>
  <si>
    <t xml:space="preserve">As your Home Builder, we would like to ask for your assistance.  In an effort to continue the quality </t>
  </si>
  <si>
    <t xml:space="preserve">of our service, I have enclosed the first of two brief surveys.  The first survey is about your experience </t>
  </si>
  <si>
    <t xml:space="preserve">while considering your home options.  You will receive the second survey after you move into your </t>
  </si>
  <si>
    <t>New Home!</t>
  </si>
  <si>
    <t>or family too!</t>
  </si>
  <si>
    <t>Shawn McGuire</t>
  </si>
  <si>
    <r>
      <t xml:space="preserve">also offer Quality Service  to </t>
    </r>
    <r>
      <rPr>
        <b/>
        <sz val="10"/>
        <rFont val="Arial"/>
        <family val="2"/>
      </rPr>
      <t>YOU</t>
    </r>
    <r>
      <rPr>
        <sz val="10"/>
        <rFont val="Arial"/>
      </rPr>
      <t xml:space="preserve"> during the building process.  That includes our Quality </t>
    </r>
  </si>
  <si>
    <r>
      <t xml:space="preserve">resulting in desirable communities, and in the end… </t>
    </r>
    <r>
      <rPr>
        <b/>
        <sz val="10"/>
        <rFont val="Arial"/>
        <family val="2"/>
      </rPr>
      <t>Your Quality Home.</t>
    </r>
  </si>
  <si>
    <r>
      <t xml:space="preserve">As we approach your Move In Date on </t>
    </r>
    <r>
      <rPr>
        <b/>
        <sz val="10"/>
        <rFont val="Arial"/>
        <family val="2"/>
      </rPr>
      <t>Your New Home</t>
    </r>
    <r>
      <rPr>
        <sz val="10"/>
        <rFont val="Arial"/>
      </rPr>
      <t>, you will receive a series of letters and updates</t>
    </r>
  </si>
  <si>
    <t>Were you referred to Celebrity Homes / Townhomes by someone?</t>
  </si>
  <si>
    <t>Have you seen a Celebrity Homes / Townhomes Commercial on TV?</t>
  </si>
  <si>
    <t>Stage:</t>
  </si>
  <si>
    <t>Your first visit….</t>
  </si>
  <si>
    <t>Poor</t>
  </si>
  <si>
    <t>Average</t>
  </si>
  <si>
    <t>Excellent</t>
  </si>
  <si>
    <t>Ease of locating models</t>
  </si>
  <si>
    <t>Model Office…Welcoming and Clean</t>
  </si>
  <si>
    <t>Model Home Conditions</t>
  </si>
  <si>
    <t>ANY WARRANTIES OF HABITABILITY, MERCHANTABILITY, WORKMANSHIP OF AND FITNESS FOR A PARTICULAR PURPOSE AND ANY EXPRESS</t>
  </si>
  <si>
    <t xml:space="preserve">OR IMPLIED WARRANTIES RELATED TO THE PRESENCE OF RADON, MOLD, MILDEW, FUNGI, SPORES, BIOAEROSOLS, MYCOTOXINS, BACTERIA, </t>
  </si>
  <si>
    <t>Sales Representative:</t>
  </si>
  <si>
    <t>Experience, Dedication, Knowledge</t>
  </si>
  <si>
    <t>As you probably already know, our company philosophy is:</t>
  </si>
  <si>
    <t xml:space="preserve">That philosophy allows us to include numerous ammenities and features in your new home, and </t>
  </si>
  <si>
    <t xml:space="preserve">   In order to grow, mold requires a food source.  This might be supplied by items found in the home, such as fabric, carpet or even wallpaper, or by building materials, such </t>
  </si>
  <si>
    <t>together with a home to be built thereon by Seller according to Seller's plan and specifications.   Buyer Agrees to purchase, and close on, the:</t>
  </si>
  <si>
    <t xml:space="preserve">   house style.</t>
  </si>
  <si>
    <t>PRICE AND TERMS:</t>
  </si>
  <si>
    <t xml:space="preserve">    Purchase price to be:</t>
  </si>
  <si>
    <t xml:space="preserve">.  The earnest deposit is to be paid as follows:  An earnest deposit in the total </t>
  </si>
  <si>
    <t>amount of :</t>
  </si>
  <si>
    <t>shall be paid.</t>
  </si>
  <si>
    <t xml:space="preserve">additional amount within 30 days. </t>
  </si>
  <si>
    <t>Customer Service Department is there for you even after you move into your New Home, and of course</t>
  </si>
  <si>
    <t>from our Sales Representative, please feel free to call on them with any questions you may have!</t>
  </si>
  <si>
    <t>form any basis of this agreement between the parties or any other.  Buyer understands and agrees that Seller may maintain model homes in the subdivision so long</t>
  </si>
  <si>
    <t>as Seller determines a need.  This provision shall survive closing.</t>
  </si>
  <si>
    <t>Agreement Date:</t>
  </si>
  <si>
    <t>Address:</t>
  </si>
  <si>
    <t>OR ANY OTHER MICROBIALS, FORMALDEHYDE (FOUND IN SOME CARPETS AND PRESSED WOOD PRODUCTS), ARSENIC (FOUND IN SOME</t>
  </si>
  <si>
    <t xml:space="preserve">strict liability.  The agreement contained in this Addendum shall be enforceable to the maximum extent permitted </t>
  </si>
  <si>
    <t xml:space="preserve">by the law of the state in which the home is located and shall be applicable to any claim made after the </t>
  </si>
  <si>
    <t xml:space="preserve">effective date of the agreement contained in this paragraph.  This paragraph shall not be applicable where </t>
  </si>
  <si>
    <t xml:space="preserve">prohibited by law or to any written warranty provided by a manufacturer or vendor who has supplied any </t>
  </si>
  <si>
    <t>appliance or component.</t>
  </si>
  <si>
    <t xml:space="preserve">construction to close said loan upon demand of Seller, subject only to lender-required escrows, if any.  In the event of refusal or failure of Buyer to consummate the </t>
  </si>
  <si>
    <t>Degrees.  Finally, mold growth requires moisture.  Moisture is the only mold growth factor that can be controlled in a residential setting.  By minimizing moisture, a home-</t>
  </si>
  <si>
    <t>owner can reduce or eliminate mold growth.</t>
  </si>
  <si>
    <t xml:space="preserve">other organic material.  It spreads by means of microscopic spores borne on the wind, and is found everywhere life can be supported.  Residential home construction is not, </t>
  </si>
  <si>
    <t xml:space="preserve">and cannot be, designed to exclude mold spores.  If the growing conditions are right, mold can grow in your home.  Most homeowners are familiar with mold growth in the </t>
  </si>
  <si>
    <t>form of bread mold, and mold that may grow on bathroom tile.</t>
  </si>
  <si>
    <t>Work Phone (2):</t>
  </si>
  <si>
    <t>Taking Title As:</t>
  </si>
  <si>
    <t>Earnest Money Deposit Total:</t>
  </si>
  <si>
    <t>Earnest Money in 30 Days:</t>
  </si>
  <si>
    <t>Earnest Money @ Contract:</t>
  </si>
  <si>
    <t>Date of Contract:</t>
  </si>
  <si>
    <t>STAGE:</t>
  </si>
  <si>
    <r>
      <t xml:space="preserve">Post Contract / Cash Item Addendum are </t>
    </r>
    <r>
      <rPr>
        <b/>
        <sz val="8"/>
        <rFont val="Times New Roman"/>
        <family val="1"/>
      </rPr>
      <t>NON REFUNDABLE.</t>
    </r>
    <r>
      <rPr>
        <sz val="8"/>
        <rFont val="Times New Roman"/>
        <family val="1"/>
      </rPr>
      <t>Celebrity not liable, nor warrants, outside vedors workmanship or materials.</t>
    </r>
  </si>
  <si>
    <t xml:space="preserve">Before bringing items into the home, check for signs of mold.  Potted plants (roots and soil), furnishings, or stored clothing and bedding material, as well as </t>
  </si>
  <si>
    <t xml:space="preserve">But we even go beyond that with our Customer Service / Warranty Department.  Our Award Winning </t>
  </si>
  <si>
    <t xml:space="preserve">expenses which includes, but is not limited to, a Seller Administrative fee of $300, will be refunded.  If said loan is approved, the Buyer agrees after completion of </t>
  </si>
  <si>
    <t xml:space="preserve">          Job Number:</t>
  </si>
  <si>
    <t>work agreement or otherwise) shall be refunded to Buyer.  Should Buyer cancel, Seller shall not be required to refund any money previously paid by Buyer including</t>
  </si>
  <si>
    <t>Should Seller cancel, the earnest monies,less any seller or lender incurred costs and prepaid items (but not any labor or materials furnished under any subcontract,</t>
  </si>
  <si>
    <r>
      <t xml:space="preserve">  </t>
    </r>
    <r>
      <rPr>
        <b/>
        <sz val="8"/>
        <rFont val="Times New Roman"/>
        <family val="1"/>
      </rPr>
      <t xml:space="preserve"> What the Homeowner can do</t>
    </r>
    <r>
      <rPr>
        <sz val="8"/>
        <rFont val="Times New Roman"/>
        <family val="1"/>
      </rPr>
      <t xml:space="preserve">.  The homeowner can take </t>
    </r>
    <r>
      <rPr>
        <b/>
        <sz val="8"/>
        <rFont val="Times New Roman"/>
        <family val="1"/>
      </rPr>
      <t>positive steps</t>
    </r>
    <r>
      <rPr>
        <sz val="8"/>
        <rFont val="Times New Roman"/>
        <family val="1"/>
      </rPr>
      <t xml:space="preserve"> to reduce or eliminate the occurrence of mold growth in the home, and thereby minimize any </t>
    </r>
  </si>
  <si>
    <r>
      <t xml:space="preserve">CONTRACT UNLESS A SPECIFIC WRITTEN ADDENDUM TO THIS CONTRACT IS ENTERED INTO BY ALL PARTIES TO THIS CONTRACT. </t>
    </r>
    <r>
      <rPr>
        <b/>
        <sz val="7"/>
        <rFont val="Arial"/>
        <family val="2"/>
      </rPr>
      <t xml:space="preserve"> BUYER HEREBY WAIVES</t>
    </r>
  </si>
  <si>
    <r>
      <t xml:space="preserve">PURPOSES. </t>
    </r>
    <r>
      <rPr>
        <sz val="7"/>
        <rFont val="Arial"/>
        <family val="2"/>
      </rPr>
      <t>This provision shall survive closing.</t>
    </r>
  </si>
  <si>
    <r>
      <t xml:space="preserve">SURROUNDING AREA DISCLOSURE: </t>
    </r>
    <r>
      <rPr>
        <sz val="7"/>
        <rFont val="Arial"/>
        <family val="2"/>
      </rPr>
      <t xml:space="preserve">Purchaser hereby agrees that Purchaser will not seek and Purchaser shall not rely on any representations by </t>
    </r>
  </si>
  <si>
    <t>EXTERIOR COLOR SELECTION FORM</t>
  </si>
  <si>
    <t>BUYERS ARE TO RECEIVE AN APPROVED COPY OF THIS FORM</t>
  </si>
  <si>
    <t>Buyer:</t>
  </si>
  <si>
    <t>New Home Address:</t>
  </si>
  <si>
    <t xml:space="preserve">          Lot Number:</t>
  </si>
  <si>
    <t>TRIM</t>
  </si>
  <si>
    <t xml:space="preserve"> </t>
  </si>
  <si>
    <t>BUYER WARRANTS AND REPRESENTS THAT BUYER IS ACQUIRING THE PROPERTY AS OWNER OCCUPANT AND NOT FOR RENTAL PROPERTY</t>
  </si>
  <si>
    <t>COMMUNITY ACKNOWLEDGEMENT ADDENDUM</t>
  </si>
  <si>
    <t>Keep the humidity in the home low.  Vent clothes dryers to the outdoors.  Ventilate kitchens and bathrooms by opening the windows, by using exhaust fans,</t>
  </si>
  <si>
    <t>or by running the air conditioning to remove excess moisture in the air, and to facilitate evaporation of water from wet surfaces.</t>
  </si>
  <si>
    <t xml:space="preserve">Promptly clean up spills, condensation and other sources of moisture.  Thoroughly dry any wet surfaces or material.  Do not let water pool or stand in </t>
  </si>
  <si>
    <t>your home.  Promptly replace any materials that cannot be thoroughly dried, such as drywall and insulation.</t>
  </si>
  <si>
    <t xml:space="preserve">Inspect for leaks on a regular basis.  Look for discolorations or wet spots.  Repair any leaks promptly.  Inspect condensation pans(refrigerators and air </t>
  </si>
  <si>
    <t>Was Your Move In Orientation Complete!</t>
  </si>
  <si>
    <t>Other thoughts….</t>
  </si>
  <si>
    <t xml:space="preserve">Est Closing Date: </t>
  </si>
  <si>
    <t>price of the described property on terms and conditions stated above. This receipts not an acceptance of the above offer, it being understood that the above proposition</t>
  </si>
  <si>
    <t xml:space="preserve">to perform hereunder for any reason, then either Seller or Buyer may cancel this contract upon written notice.  The Seller, at its sole option, may also cancel this contract  </t>
  </si>
  <si>
    <t>the Buyer that the house is substantially completed.  Should Buyer breach any terms hereof, fails to pay the purchase price, closing costs, execute the mortgage</t>
  </si>
  <si>
    <t>YOU MUST APPLY FOR LOAN WITHIN 5 DAYS OF PURCHASE AGREEMENT</t>
  </si>
  <si>
    <t xml:space="preserve">Utility Companies (Electricity, Water/Gas, Phone, Cable) and trash pick up.  Prior to our </t>
  </si>
  <si>
    <t>Customer Service / Warranty Representative</t>
  </si>
  <si>
    <t>purchaser shall not be obligated to complete the purchase of the property described herein or to incur any penalty by forfeiture of earnest money deposits or otherwise</t>
  </si>
  <si>
    <t>unless the purchaser has been given in accordance with HUD, FHA, or VA requirements a written statement by Federal Housing Commission, Veterans Administration,</t>
  </si>
  <si>
    <t xml:space="preserve">.  The buyer shall have the privilege and option of </t>
  </si>
  <si>
    <t>proceeding with consummation of the contract without regard to the amount of the appraised valuation.  The appraised valuation is used to determine the maximum</t>
  </si>
  <si>
    <t>Buyer(s) represents and acknowledges that Buyer(s) has been furnished with a copy of the HBW Warranty.</t>
  </si>
  <si>
    <t xml:space="preserve">a copy of the builder's One-Year Express Limited Warranty book. </t>
  </si>
  <si>
    <t>injury, loss of income, emotional distress, death, loss of use, loss of value, and adverse health effects, or any other effects.</t>
  </si>
  <si>
    <t xml:space="preserve">home maintenance practices are essential in the effort to prevent or eliminate mold growth.  If moisture is allowed to remain on the growth medium, mold can develop within </t>
  </si>
  <si>
    <t>24 to 48 hours.</t>
  </si>
  <si>
    <t xml:space="preserve">STAGES OF CONSTRUCTION </t>
  </si>
  <si>
    <t>Prior to Start of Construction:</t>
  </si>
  <si>
    <t xml:space="preserve">Contract acceptance and approval by Management. Architectural drawing of plot plan and house plan </t>
  </si>
  <si>
    <t>Engineering detailing-lot staked Approval for start by Management</t>
  </si>
  <si>
    <t>in writing, signed by Seller and Buyer and attached hereto.  This document is an offer to purchase only, unless and until duly accepted, in writing, by an</t>
  </si>
  <si>
    <t>constitute certification of completion of the improvements in substantial conformity with the applicable plans, specifications and property standards. Celebrity and their</t>
  </si>
  <si>
    <t>Extended Warranty Company providing such services, do not recognize "Home Inspection Company" reports or findings.</t>
  </si>
  <si>
    <t xml:space="preserve">and/or remediation relating to any mold or any other environmental hazard, as set forth above, no such repair, replacement and/or remediation shall be undertaken until after </t>
  </si>
  <si>
    <t xml:space="preserve">Buyer closes the property and obtains title thereto and that such repair, replacement and/or remediation and any related costs and expenses shall be the sole responsibility of </t>
  </si>
  <si>
    <t>conditioners) for mold growth.  Take notice of must odors, and any visible signs of mold.</t>
  </si>
  <si>
    <t xml:space="preserve">Should mold develop, thoroughly clean the affected area with a mild solution of bleach.  First, test to see if the affected material or surface is color safe. </t>
  </si>
  <si>
    <t>Porous materials, such as fabric, upholstery or carpet should be discarded.  Should the mold growth be severe, call on the services of a qualified professional cleaner.</t>
  </si>
  <si>
    <t>Disclaimer and Waiver</t>
  </si>
  <si>
    <t>Whether or not you as a homeowner experience mold growth depends largely on how you manage and maintain your home.  Our responsibility as a home-</t>
  </si>
  <si>
    <t xml:space="preserve">builder must be limited to things that we can control.  As explained in our written warranty, provided by separate instrument, we will repair or replace defects in our </t>
  </si>
  <si>
    <t xml:space="preserve">construction (defects defined as a failure to comply with reasonable standards of residential construction) for a period of one year.  We, the builder, will not be responsible </t>
  </si>
  <si>
    <t xml:space="preserve">for any damages caused by mold, or by some other agent, that may be associated with defects in our construction, to include but not be limited to property damage, personal </t>
  </si>
  <si>
    <r>
      <t xml:space="preserve">   </t>
    </r>
    <r>
      <rPr>
        <b/>
        <sz val="8"/>
        <rFont val="Times New Roman"/>
        <family val="1"/>
      </rPr>
      <t>Mold</t>
    </r>
    <r>
      <rPr>
        <sz val="8"/>
        <rFont val="Times New Roman"/>
        <family val="1"/>
      </rPr>
      <t xml:space="preserve">.  Lately, mold has been in the news.  Mold is a type of fungus.  It occurs naturally in the environment, and it is necessary for the natural decomposition of plant and </t>
    </r>
  </si>
  <si>
    <t>many other household goods, could already contain mold growth.</t>
  </si>
  <si>
    <t xml:space="preserve">noted real property to release any and all information held by Lender to facilitate said transaction, including but not limited to personal and financial information and </t>
  </si>
  <si>
    <t xml:space="preserve">pressed wood products), arsenic (found in some treated wood products), fiberglass (found in some insulation products), Petroleum (found in some vinyl and plastic </t>
  </si>
  <si>
    <t xml:space="preserve">residence as a result of rain, humidity and other moisture in the residence and on materials during the normal construction process and that of wood and other </t>
  </si>
  <si>
    <t xml:space="preserve">materials that commonly have or contain mold, mildew, fungi, spores, bioaerosols, mycotoxins, bacteria, and/or other microbials, formaldehyde, arsenic, fiberglass, </t>
  </si>
  <si>
    <t xml:space="preserve">petroleum,  methyelene chloride and/or all other environmental pollutants will be used by Seller and exist on the job site and during the life of the residence; (iv) Buyer </t>
  </si>
  <si>
    <t>formaldehyde, arsenic, fiberglass, petroleum, methyelene chloride and/or all other environmental pollutants and the potential health risks or radon, mold, mildew, fungi,</t>
  </si>
  <si>
    <t>Office #:</t>
  </si>
  <si>
    <t>Agent#:</t>
  </si>
  <si>
    <t>Non Refundable Deposit:</t>
  </si>
  <si>
    <t>, Nebraska.          ADDRESS:</t>
  </si>
  <si>
    <t>Financing:</t>
  </si>
  <si>
    <t xml:space="preserve">bacteria, and/or other microbials, formaldehyde, arsenic, fiberglass, petroleum, methyelene chloride and/or all other environmental pollutants, nor have they provided </t>
  </si>
  <si>
    <t xml:space="preserve">HBW WARRANTY:  At or about closing, Seller will purchase for Buyer(s) an HBW Warranty from </t>
  </si>
  <si>
    <t>Was Your Move In Orientation Informative?</t>
  </si>
  <si>
    <t>Is Your Move In Orientation Representative Friendly?</t>
  </si>
  <si>
    <r>
      <t xml:space="preserve">SCHEDULING CLOSING DATE AND TIMES:  </t>
    </r>
    <r>
      <rPr>
        <sz val="7"/>
        <rFont val="Arial"/>
        <family val="2"/>
      </rPr>
      <t xml:space="preserve">Due to scheduling of trades and vendors, Seller is to schedule Move In Orientation and </t>
    </r>
  </si>
  <si>
    <t>A Direct Endorsement lender setting forth the appraised value of the property of not less than</t>
  </si>
  <si>
    <t>not be in the same location as in the model.</t>
  </si>
  <si>
    <t>experience other forms of interference from radio waves, satellite use, Doppler or any other type of radar, and/or bursts of energy, electricity, or other matter.  Seller</t>
  </si>
  <si>
    <t>(on frontage street south of Industrial Road)</t>
  </si>
  <si>
    <t>Mon. 8:00 a.m. - 6:00 p.m.  *  Tues. - Fri. 8:00 a.m. - 4:30 p.m.  *  Sat. 9:00 a.m. - 12:00 noon</t>
  </si>
  <si>
    <t>Reference Model:</t>
  </si>
  <si>
    <t>Must acknowledge ONE</t>
  </si>
  <si>
    <t>TIME IS OF THE ESSENCE OF THIS AGREEMENT.</t>
  </si>
  <si>
    <t>EARNEST DEPOSIT:  BUYER AGREES AND UNDERSTANDS THAT ALL EARNEST DEPOSITS AND DOWN PAYMENT AMOUNTS WILL BE DEPOSITED</t>
  </si>
  <si>
    <t>DIRECTLY INTO THE SELLER'S BUSINESS ACCOUNT AND NOT A TRUST ACCOUNT.</t>
  </si>
  <si>
    <t>One of the principal shareholders of Celebrity Homes, Inc. is a licensed real estate agent in the State of Nebraska.</t>
  </si>
  <si>
    <t>Buyer's Signature:</t>
  </si>
  <si>
    <t>Name(s) for Deed Received from:</t>
  </si>
  <si>
    <t xml:space="preserve">the sum of  </t>
  </si>
  <si>
    <t>(Dollars)      (</t>
  </si>
  <si>
    <t xml:space="preserve">) to apply on the purchase </t>
  </si>
  <si>
    <t xml:space="preserve">Buyer is entering into an offer to purchase real estate.  As with all real estate offers, </t>
  </si>
  <si>
    <r>
      <t xml:space="preserve">time is of the essence. </t>
    </r>
    <r>
      <rPr>
        <b/>
        <sz val="12"/>
        <rFont val="Times New Roman"/>
        <family val="1"/>
      </rPr>
      <t xml:space="preserve"> </t>
    </r>
  </si>
  <si>
    <t>Sequence of events:</t>
  </si>
  <si>
    <t>Celebrity reviews purchase agreement prior to submitting for acceptance</t>
  </si>
  <si>
    <t xml:space="preserve">Celebrity Representative is notified and clarification to be completed, and agreement </t>
  </si>
  <si>
    <t>resubmitted, within 24 hours.</t>
  </si>
  <si>
    <t>JC (F + P)</t>
  </si>
  <si>
    <t>MIKE</t>
  </si>
  <si>
    <t>AC</t>
  </si>
  <si>
    <t>Lender Information (If applicable)</t>
  </si>
  <si>
    <t xml:space="preserve">the status of the undersigned's request for a loan with the Lender and any related facts and circumstances. This request and authorization may not be revoked by </t>
  </si>
  <si>
    <t>the undersigned at any time prior to the closing of this transaction, unless agreed to in writing by Celebrity.</t>
  </si>
  <si>
    <t xml:space="preserve">deposit, which will become non-refundable </t>
  </si>
  <si>
    <t xml:space="preserve">is shown on the "standard" blueprint plan.  If panel is in finished lower-level area of home, the panel will be painted.  The waterline entry may </t>
  </si>
  <si>
    <t>that Buyer shall pay to Seller at closing a daily per diem to be set by Seller for each day of the extension period.</t>
  </si>
  <si>
    <t>owner(s) of such lot.  Such owner shall, at their expense, maintain and keep such fence in good order and repair and replace the same with the same style and equal</t>
  </si>
  <si>
    <t xml:space="preserve">quality fence when and if reasonably necessary.  Buyer hereby agrees that Buyer shall remain responsible for all maintenance of existing trees and other landscaping </t>
  </si>
  <si>
    <t>and vegetation on the Property and, if necessary, removal of the same, and shall hold Seller harmless from any and all claims, complaints, demands, and causes of</t>
  </si>
  <si>
    <t>during the closing year shall be prorated to the date of closing.  All subsequent real estate taxes shall be the responsibility of the Buyer.  All prior real estate taxes</t>
  </si>
  <si>
    <t>COLOR SELECTION</t>
  </si>
  <si>
    <t>cluster construction schedule.  Any available option changes must be made prior to start of construction.  Final inspection and approval by FHA/VA or lender shall</t>
  </si>
  <si>
    <t>NE</t>
  </si>
  <si>
    <t>or indirectly connected with this agreement that may vary, supersede, supplement or otherwise change the terms of this agreement unless they are put</t>
  </si>
  <si>
    <t>Real estate agents are not authorized to accept contract, nor make  any representation and/or give warranty, on behalf of Celebrity Homes, Inc. The Seller,</t>
  </si>
  <si>
    <t xml:space="preserve">Celebrity Homes, Inc.reserves  the right, in its sole and absolute discretion, to refuse any offer contained herein for any reason, subject only to applicable </t>
  </si>
  <si>
    <t>X</t>
  </si>
  <si>
    <t>Master Bath Countertop:</t>
  </si>
  <si>
    <t xml:space="preserve">and/or all other environmental pollutants in the materials used in the residence or in the residence or affecting the Property and has not made any analysis or </t>
  </si>
  <si>
    <t xml:space="preserve">Seller or its officers, directors, employees, sales associates or agents regarding current or future ownership, platting, zoning and/or use of any undeveloped surrounding </t>
  </si>
  <si>
    <r>
      <t>VA ESCAPE CLAUSE:</t>
    </r>
    <r>
      <rPr>
        <sz val="7"/>
        <rFont val="Arial"/>
        <family val="2"/>
      </rPr>
      <t xml:space="preserve">  It is expressly agreed that, notwithstanding any other provisions of this contract, the purchaser shall not incur any penalty by </t>
    </r>
  </si>
  <si>
    <t xml:space="preserve">things that the Buyer pays a per diem sum monthly, in advance, which per diem shall be prorated to the date of closing.  Otherwise as provided herein , Buyers shall not </t>
  </si>
  <si>
    <t>note, if applicable, or other documents in the manner specified and required by the Seller and/or Lender, then Seller may, at its sole option, retain any and all money</t>
  </si>
  <si>
    <t>previously paid by Buyer including but not limited to earnest monies and prepaid items (including labor or materials previously furnished under any subcontract, work</t>
  </si>
  <si>
    <t>Copies to Construction:___________________</t>
  </si>
  <si>
    <t>Date:</t>
  </si>
  <si>
    <t>Job #</t>
  </si>
  <si>
    <t>Real Estate Co:</t>
  </si>
  <si>
    <t>Stage</t>
  </si>
  <si>
    <t>Fax #:</t>
  </si>
  <si>
    <t>Phone #:</t>
  </si>
  <si>
    <t>Celebrity Representative:</t>
  </si>
  <si>
    <t>Co-op Sales Agent:</t>
  </si>
  <si>
    <t>Agent#</t>
  </si>
  <si>
    <t>Office #</t>
  </si>
  <si>
    <t>New Home Address</t>
  </si>
  <si>
    <t>Lot #</t>
  </si>
  <si>
    <t>Community</t>
  </si>
  <si>
    <t>Work Phone</t>
  </si>
  <si>
    <t>Home Phone</t>
  </si>
  <si>
    <t>CABINETS</t>
  </si>
  <si>
    <t xml:space="preserve">but not limited to earnest monies and prepaid items (including any labor or materials furnished under any subcontract work agreement or otherwise). Should Buyer </t>
  </si>
  <si>
    <t>initiate any change orders for variances from the original plans and specifications, Seller may, at its option, extend the completion date to one hundred eighty (180)</t>
  </si>
  <si>
    <t>working days from the date of last change order.  Possession of the property shall be given upon closing unless the Seller gives the right of pre-occupancy, upon</t>
  </si>
  <si>
    <t>authorized officer of Celebrity Homes, Inc., or any representative designated in writing by Celebrity Homes, Inc. for the purpose of contract acceptance.</t>
  </si>
  <si>
    <t>federal and state laws. Buyers agree that this instrument shall not be construed to convey and right to premises, or give any right to possession.</t>
  </si>
  <si>
    <t xml:space="preserve">Upon 10 days advance written notice to Seller, Buyer, at its option and its cost, may retain an independent testing consultant to conduct test and inspect </t>
  </si>
  <si>
    <t>residence or delay the estimated or scheduled closing date.  The Buyer shall bear all costs and expenses associated with the tests, approvals or inspections and Buyer</t>
  </si>
  <si>
    <t xml:space="preserve">Seller and that Seller shall not be liable for any claims, complaints, demands, causes of action, damages or other liability relating to any mold or any other environmental </t>
  </si>
  <si>
    <t xml:space="preserve">hazard as set forth above and in the purchase contract between parties.  If Buyer or its representatives, agents or contractors determines or desires any repair, replacement </t>
  </si>
  <si>
    <t>Total earnest money to be received by:</t>
  </si>
  <si>
    <t xml:space="preserve">will be paid toward 1st year homeowners insurance </t>
  </si>
  <si>
    <t>All deposits to be applied to purchase price at closing unless otherwise stated herein.  Buyer agrees to pay the balance in cash or certified</t>
  </si>
  <si>
    <t xml:space="preserve">accuracy until very late in the year in question, it has been the custom and practice in Sarpy/Douglas </t>
  </si>
  <si>
    <t xml:space="preserve">County, for many years, to prorate the real estate taxes for the year in which these taxes would become </t>
  </si>
  <si>
    <t>Names on Deed</t>
  </si>
  <si>
    <t>(Check #):</t>
  </si>
  <si>
    <t>MOLD AND ALL OTHER ENVIRONMENTAL HAZARDS</t>
  </si>
  <si>
    <t>NOTICE, DISCLOSURE AND DISCLAIMER</t>
  </si>
  <si>
    <t>FLOORING</t>
  </si>
  <si>
    <t xml:space="preserve">action relating thereto.  Buyer further agrees that in no event will Seller be responsible for damage due to disease, wind damage, etc. to trees, landscaping and/or </t>
  </si>
  <si>
    <r>
      <t>maintenance, or effectiveness of such systems, devices and methods.</t>
    </r>
    <r>
      <rPr>
        <b/>
        <u/>
        <sz val="7"/>
        <rFont val="Arial"/>
        <family val="2"/>
      </rPr>
      <t>ANY TESTING</t>
    </r>
    <r>
      <rPr>
        <b/>
        <sz val="7"/>
        <rFont val="Arial"/>
        <family val="2"/>
      </rPr>
      <t xml:space="preserve"> WITH RESPECT TO RADON, MOLD, MILDEW, FUNGI, SPORES, BIOAEROSOLS,</t>
    </r>
  </si>
  <si>
    <t xml:space="preserve">TAXES ARE SET FORTH ON MY PURCHASE AGREEMENT AND HOW THEY ARE TO BE </t>
  </si>
  <si>
    <t>PRORATED WHEN MY TRANSACTION IS CLOSED.</t>
  </si>
  <si>
    <t>Dated:</t>
  </si>
  <si>
    <t>,  ________________</t>
  </si>
  <si>
    <t>Witness: (Signature):</t>
  </si>
  <si>
    <t>Witness: (Print Name):</t>
  </si>
  <si>
    <t>Sales Addendum…….</t>
  </si>
  <si>
    <t>Loan Officer:</t>
  </si>
  <si>
    <t>To:  Celebrity Homes, Inc (herein called the "Seller")</t>
  </si>
  <si>
    <t>seller agrees to sell the following described property:  LEGAL:</t>
  </si>
  <si>
    <t>Lot   #:</t>
  </si>
  <si>
    <t>Subdivision:</t>
  </si>
  <si>
    <t xml:space="preserve">, as surveyed, platted and recorded in the </t>
  </si>
  <si>
    <t xml:space="preserve">county of: </t>
  </si>
  <si>
    <t>,       city of:</t>
  </si>
  <si>
    <t>for many years, the local custom and the way your purchase agreement will be prepared.</t>
  </si>
  <si>
    <t>KITCHEN BACKSPLASH</t>
  </si>
  <si>
    <t xml:space="preserve">shall sign an Escrow Agreement acceptable to Seller.  Buyer agrees to close as scheduled by Seller regardless of delay in completion of work. Completion priority </t>
  </si>
  <si>
    <t>Was Loan Officer Knowledgeable and Helpful?</t>
  </si>
  <si>
    <t>scheduling, as well as governmental and lender-required inspections)</t>
  </si>
  <si>
    <t>LOT/PERMIT</t>
  </si>
  <si>
    <t>Building permit, staked and gas permit.</t>
  </si>
  <si>
    <t>FOOTINGS</t>
  </si>
  <si>
    <t xml:space="preserve">Regular vacuuming and cleaning will help reduce mold levels.  Mild bleach solutions and most tile cleaners are effective in eliminating or preventing mold </t>
  </si>
  <si>
    <t>growth.</t>
  </si>
  <si>
    <r>
      <t xml:space="preserve">OTHER ENVIRONMENTAL HAZARDS AND POLLUTANTS </t>
    </r>
    <r>
      <rPr>
        <b/>
        <u/>
        <sz val="7"/>
        <rFont val="Arial"/>
        <family val="2"/>
      </rPr>
      <t>SHALL BE AT BUYER'S EXPENSE AND SHALL NOT FORM A BASIS FOR TERMINATION OF THIS</t>
    </r>
    <r>
      <rPr>
        <b/>
        <sz val="7"/>
        <rFont val="Arial"/>
        <family val="2"/>
      </rPr>
      <t xml:space="preserve"> </t>
    </r>
  </si>
  <si>
    <t>Post Contract / Cash Item Addendum</t>
  </si>
  <si>
    <t xml:space="preserve">Post Contract / Cash Item Addendums are "Addendums To Original Contracts" and must be acknowledged by all parties.  Any funds attached to a </t>
  </si>
  <si>
    <t xml:space="preserve">AND RELEASES AND AGREES TO INDEMNIFY SELLER, ITS AGENTS, EMPLOYEES, REPRESENTATIVES AND ASSIGNS, AGAINST ANY AND ALL CLAIMS, </t>
  </si>
  <si>
    <t xml:space="preserve">COMPLAINTS, DEMANDS, CAUSES OF ACTION, AND OTHER LEGAL LIABILITY, INCLUDING BUT NOT LIMITED TO LOSS OF PROPERTY VALUE, BODILY  </t>
  </si>
  <si>
    <t xml:space="preserve">INJURY, ADVERSE HEALTH EFFECTS OR ANY OTHER EFFECTS, ILLNESS, ALLERGIC REACTION WHICH BUYER, BUYER'S FAMILY, GUESTS, INVITEES, OR </t>
  </si>
  <si>
    <t>ANY FUTURE OCCUPANT OF THE RESIDENCE MAY SUSTAIN AS A RESULT OF THE PRESENCE OF RADON, MOLD, MILDEW, FUNGI, SPORES, BIOAEROSOLS,</t>
  </si>
  <si>
    <t xml:space="preserve">OTHER ENVIRONMENTAL POLLUTANS, WHETHER NOW EXISTING OR ARISING IN THE FUTURE.  BUYER HEREBY EXPRESSLY AGREES TO EXECUTE  </t>
  </si>
  <si>
    <t xml:space="preserve">ADDITIONAL DOCUMENTS RELATING TO THE SUBJECTS COVERED IN THIS PARAGRAPH, AS REQUIRED BY SELLER, IN ITS SOLE AND ABSOLUTE  </t>
  </si>
  <si>
    <t xml:space="preserve">EXPRESSLY DISCLAIMS AND BUYER HEREBY WAIVES ALL OTHER WARRANTIES, WHETHER EXPRESS OR IMPLIED, INCLUDING BUT NOT LIMITIED TO , </t>
  </si>
  <si>
    <t>House Style:</t>
  </si>
  <si>
    <t>Check surrounding house colors before selecting exterior colors for your home.</t>
  </si>
  <si>
    <t>EXTERIOR PAINT:</t>
  </si>
  <si>
    <t>PLEASE NOTE AND INITIAL:</t>
  </si>
  <si>
    <t>x_______Color selections are approved on a first come, first serve basis.</t>
  </si>
  <si>
    <t>x_______Inventory Homes: if a selection has already been made and ordered by Celebrity, it cannot be changed.</t>
  </si>
  <si>
    <t>x_______Color selections may not be changed after the original selections have been approved.</t>
  </si>
  <si>
    <t>I HEREBY ACKNOWLEDGE THE SELECTION OF THE ABOVE COLORS:</t>
  </si>
  <si>
    <t xml:space="preserve">      Buyer:</t>
  </si>
  <si>
    <t>Celebrity Associate:</t>
  </si>
  <si>
    <t xml:space="preserve">        Date:</t>
  </si>
  <si>
    <t>Celebrity Approval:</t>
  </si>
  <si>
    <r>
      <t xml:space="preserve">ACCEPTANCE: This is the entire agreement between Seller and Buyer.  </t>
    </r>
    <r>
      <rPr>
        <b/>
        <sz val="6.5"/>
        <rFont val="Arial"/>
        <family val="2"/>
      </rPr>
      <t xml:space="preserve">There are no other written or oral agreements or understandings directly </t>
    </r>
  </si>
  <si>
    <t>County:</t>
  </si>
  <si>
    <t>Realtor Information (If applicable)</t>
  </si>
  <si>
    <t>Co-op Associate:</t>
  </si>
  <si>
    <t>Co-op Company:</t>
  </si>
  <si>
    <t>Co-op Address:</t>
  </si>
  <si>
    <t>Office Phone:</t>
  </si>
  <si>
    <t>Cell Phone:</t>
  </si>
  <si>
    <t>Fax:</t>
  </si>
  <si>
    <t>Date Of Registration:</t>
  </si>
  <si>
    <t>not to take children on the job site any time.  Any job site visits by Buyer, his family an/or agents shall be at their own risk.  Construction shall commence as it fits Seller's</t>
  </si>
  <si>
    <t>Form Date</t>
  </si>
  <si>
    <t>Buyer's Current Address:</t>
  </si>
  <si>
    <t>State:</t>
  </si>
  <si>
    <t>City:</t>
  </si>
  <si>
    <t>Zip:</t>
  </si>
  <si>
    <t>Contract Date:</t>
  </si>
  <si>
    <t>Community:</t>
  </si>
  <si>
    <t>Lot #:</t>
  </si>
  <si>
    <t>Property Address:</t>
  </si>
  <si>
    <t>Phone:</t>
  </si>
  <si>
    <t>Lender:</t>
  </si>
  <si>
    <t>Stone Disclosure Form</t>
  </si>
  <si>
    <t>integrity of stone and layout of cabinets.</t>
  </si>
  <si>
    <t>Waterproofing below grade, waterproofing inspection, backfill, ground plumbing, beam</t>
  </si>
  <si>
    <t>Doors and trim, cabinets, decks if applicable (weather permitting)</t>
  </si>
  <si>
    <t>MUST BE PREFERRED LENDER</t>
  </si>
  <si>
    <t xml:space="preserve">fluctuations causing lumber to expand and contract, the result of which is walls not being plumb and true.  Buyer shall not authorize or direct any work to be performed or </t>
  </si>
  <si>
    <t xml:space="preserve">When you move into your New Home, and you are satisfied with your </t>
  </si>
  <si>
    <t xml:space="preserve">New Home and the service you received…. Would you recommend us to </t>
  </si>
  <si>
    <t>others?</t>
  </si>
  <si>
    <t>paid at closing. (Included in Seller's Contribution to Closing Costs)</t>
  </si>
  <si>
    <t>How many weeks did you search before deciding on your New Celebrity Home?</t>
  </si>
  <si>
    <t>Weeks:</t>
  </si>
  <si>
    <t>1 to 2</t>
  </si>
  <si>
    <t>3 to 5</t>
  </si>
  <si>
    <t>6 to 9</t>
  </si>
  <si>
    <t>10 to 12</t>
  </si>
  <si>
    <t>13 to 15</t>
  </si>
  <si>
    <t>Over 15</t>
  </si>
  <si>
    <t>If you could choose just one, what would be the deciding factor that ended your search and you</t>
  </si>
  <si>
    <t xml:space="preserve">equal or better quality.  Buyer acknowledges that differences in applicable local building codes and differences in individual subcontractor construction techniques may </t>
  </si>
  <si>
    <t xml:space="preserve">result in variations in the construction of each home built.  Buyer hereby acknowledges that Seller may use, at its discretion, pre-engineered trusses or traditional </t>
  </si>
  <si>
    <r>
      <t>REQUEST FOR AND AUTHORIZATION FOR RELEASE OF INFORMATION BY LENDER TO CELEBRITY HOMES, INC</t>
    </r>
    <r>
      <rPr>
        <sz val="7"/>
        <rFont val="Arial"/>
        <family val="2"/>
      </rPr>
      <t>. Buyer does hereby request and</t>
    </r>
  </si>
  <si>
    <r>
      <t>No Real Estate Contingency:</t>
    </r>
    <r>
      <rPr>
        <sz val="7"/>
        <rFont val="Arial"/>
        <family val="2"/>
      </rPr>
      <t xml:space="preserve">     Buyer acknowledges they have no other property to sell in order to fulfill this Purchase Agreement obligation.</t>
    </r>
  </si>
  <si>
    <r>
      <t>CONTINGENT SALE:</t>
    </r>
    <r>
      <rPr>
        <sz val="7"/>
        <rFont val="Arial"/>
        <family val="2"/>
      </rPr>
      <t xml:space="preserve">  This purchase contract is contingent upon the sale of :</t>
    </r>
  </si>
  <si>
    <r>
      <t xml:space="preserve">CONTINGENT UPON CLOSING </t>
    </r>
    <r>
      <rPr>
        <b/>
        <u/>
        <sz val="7"/>
        <rFont val="Arial"/>
        <family val="2"/>
      </rPr>
      <t>SOLD HOME</t>
    </r>
    <r>
      <rPr>
        <b/>
        <sz val="7"/>
        <rFont val="Arial"/>
        <family val="2"/>
      </rPr>
      <t>:</t>
    </r>
    <r>
      <rPr>
        <sz val="7"/>
        <rFont val="Arial"/>
        <family val="2"/>
      </rPr>
      <t xml:space="preserve"> Buyer acknowledges sale of existing home with an anticipated closing date of:</t>
    </r>
  </si>
  <si>
    <t>Copy of purchase contract/buyer loan approval attached.  Seller may require verification of closing of existing property before starting/resuming construction of new home.</t>
  </si>
  <si>
    <r>
      <t xml:space="preserve">START OF CONSTRUCTION &amp; LOAN APPROVAL: </t>
    </r>
    <r>
      <rPr>
        <sz val="7"/>
        <rFont val="Arial"/>
        <family val="2"/>
      </rPr>
      <t>Buyer acknowledges that confirmation of closing and/or the beginning/resuming of construction shall</t>
    </r>
  </si>
  <si>
    <t>products), methyelene chloride (found in some paint thinnners) and/or all other environmental pollutants commonly exist in residences and will exist in the</t>
  </si>
  <si>
    <t xml:space="preserve">pollutants; (v) Seller does not claim or possess any special expertise in the measurement or reduction of radon, mold, mildew, fungi, spores, bioerosols, mycotoxins, </t>
  </si>
  <si>
    <t xml:space="preserve">Lot </t>
  </si>
  <si>
    <t>land. Purchaser understands and acknowledges that any current or future plans regarding ownership, platting, zoning, and/or use of land may change from time to time,</t>
  </si>
  <si>
    <t xml:space="preserve">and it is unrealistic and impractical for the Purchaser to reasonably rely on any representations made by Seller or its officers, directors, employees, sales associates or </t>
  </si>
  <si>
    <t xml:space="preserve">agents regarding the current or future development or use of any surrounding undeveloped land. Purchaser assumes sole responsibility to conduct its own investigation </t>
  </si>
  <si>
    <t>with local governing jurisdictions to determine the current or future development plans and possible uses of any surrounding land.</t>
  </si>
  <si>
    <t xml:space="preserve">           Imperial Tile (Floor Covering Selection Center)</t>
  </si>
  <si>
    <t>Were the associates helpful?</t>
  </si>
  <si>
    <t>Were you satisfied with your selections?</t>
  </si>
  <si>
    <t>Were you satisfied with the installation of floor coverings?</t>
  </si>
  <si>
    <t xml:space="preserve">forfeiture of earnest money or otherwise be obligated to complete the purchase of the property described here, if the contract purchase price or cost exceeds the </t>
  </si>
  <si>
    <t xml:space="preserve">Purchase Agreement Information </t>
  </si>
  <si>
    <t>Celebrity Agent:</t>
  </si>
  <si>
    <t>Model :</t>
  </si>
  <si>
    <t>Zip Code:</t>
  </si>
  <si>
    <t>Community Information</t>
  </si>
  <si>
    <t>Stage of Construction/Finance Information</t>
  </si>
  <si>
    <t>New Home Buyer Information</t>
  </si>
  <si>
    <t>First Name:</t>
  </si>
  <si>
    <t>Current Address:</t>
  </si>
  <si>
    <t>Last Name:</t>
  </si>
  <si>
    <t>Home Phone (1):</t>
  </si>
  <si>
    <t>Work Phone (1):</t>
  </si>
  <si>
    <t>Email Address:</t>
  </si>
  <si>
    <t>Must Submit</t>
  </si>
  <si>
    <t>If selected</t>
  </si>
  <si>
    <r>
      <t>Stages of Construction:</t>
    </r>
    <r>
      <rPr>
        <sz val="10"/>
        <rFont val="Arial"/>
      </rPr>
      <t xml:space="preserve"> (delay from end of one stage to start of another will occur due to weather and </t>
    </r>
  </si>
  <si>
    <t>Stage of Construction at time of contract:</t>
  </si>
  <si>
    <t>Model Style:</t>
  </si>
  <si>
    <t>Elevation:</t>
  </si>
  <si>
    <t>funds at closing.  Seller will not decrease the price contained within this purchase contract at anytime, for any reason following purchase contract acceptance by seller.</t>
  </si>
  <si>
    <t>Celebrity Representative emailing to:</t>
  </si>
  <si>
    <t>Exterior Color Scheme, IF ALREADY SELECTED BY CELEBRITY:</t>
  </si>
  <si>
    <t>Construction:</t>
  </si>
  <si>
    <t>Site Excavation, footings poured and footings inspection</t>
  </si>
  <si>
    <t>BASEMENT</t>
  </si>
  <si>
    <t>post, I-Beam installation and power pole.</t>
  </si>
  <si>
    <t>FRAMING</t>
  </si>
  <si>
    <t>Rough lumber and carpentry</t>
  </si>
  <si>
    <t>ROUGH-IN</t>
  </si>
  <si>
    <t>Rough plumbing, electrical, telephone prewire and heating duct work</t>
  </si>
  <si>
    <t>DRYWALL</t>
  </si>
  <si>
    <t>Drywall and finish</t>
  </si>
  <si>
    <t>FINISHES</t>
  </si>
  <si>
    <t xml:space="preserve">Vinyl, Countertops, Electrical fixtures, appliances, plumbing fixtures, exterior railings if </t>
  </si>
  <si>
    <t>required and carpet</t>
  </si>
  <si>
    <t>FINAL</t>
  </si>
  <si>
    <t xml:space="preserve">Final cleaning, punchlist, touch up painting, door knobs, painting of front </t>
  </si>
  <si>
    <t xml:space="preserve">door, window screens installed, etc. and final inspection by utility companies, </t>
  </si>
  <si>
    <r>
      <t xml:space="preserve">FHA, VA or lender will be completed no earlier than 5 days before your </t>
    </r>
    <r>
      <rPr>
        <b/>
        <sz val="10"/>
        <rFont val="Arial"/>
        <family val="2"/>
      </rPr>
      <t>Move In</t>
    </r>
  </si>
  <si>
    <r>
      <t>Orientation</t>
    </r>
    <r>
      <rPr>
        <sz val="10"/>
        <rFont val="Arial"/>
      </rPr>
      <t>.</t>
    </r>
  </si>
  <si>
    <t xml:space="preserve">Representatives, Quality Trades, Quality Vendors and Suppliers, a Quality Land Development Team </t>
  </si>
  <si>
    <r>
      <t xml:space="preserve">SELLER DISCLOSURES:   </t>
    </r>
    <r>
      <rPr>
        <sz val="7"/>
        <rFont val="Arial"/>
        <family val="2"/>
      </rPr>
      <t xml:space="preserve">Seller shall convey said property to Buyer by warranty deed subject to all building and use restrictions, utility </t>
    </r>
  </si>
  <si>
    <t>Did you utilize one of our preferred lenders?</t>
  </si>
  <si>
    <t xml:space="preserve">Any other thoughts about your experience with Celebrity Homes ?  </t>
  </si>
  <si>
    <t>Would you recommend Celebrity Homes to others?</t>
  </si>
  <si>
    <t xml:space="preserve">is informed, or has had the opportunity to become informed, about radon, mold, mildew, fungi, spores, bioaerosols, mycotoxins, bacteria, and/or other microbials, </t>
  </si>
  <si>
    <t>THIS CONTRACT CONTAINS AN ARBITRATION PROVISION WHICH MAY BE ENFORCED BY THE PARTIES.</t>
  </si>
  <si>
    <t>~2 years w-2's or 1099's</t>
  </si>
  <si>
    <t>~2 years personal tax returns to include all schedules</t>
  </si>
  <si>
    <t>~most recent 30 days pay stubs</t>
  </si>
  <si>
    <t>~most recent 2 months checking and savings statements (all pages, for ex., 1 of 6, we need all 6)</t>
  </si>
  <si>
    <t>~letter of explanation and documentation for any non-payroll deposits</t>
  </si>
  <si>
    <t>~most recent 401k statement (all pages) to include terms and conditions of withdrawal</t>
  </si>
  <si>
    <t>Customer Service Rep:</t>
  </si>
  <si>
    <t>Did you receive a letter before Your Move In Orientation from Your Service Rep ?</t>
  </si>
  <si>
    <t>vegetation whether or not such damage occurred before or after the closing of this transaction.  Buyer is advised that a one year warranty is provided by the nursery</t>
  </si>
  <si>
    <t>Imperial Tile Company</t>
  </si>
  <si>
    <t>mortgage the Department of Housing and Urban Development will insure.  HUD does not warrant the value or the condition of the property.  The buyer should satisfy</t>
  </si>
  <si>
    <t xml:space="preserve">understands, acknowledges and agrees that:(i) radon gas has been identified as a national health problem; (ii) the Omaha metropolitan area may have high radon </t>
  </si>
  <si>
    <t xml:space="preserve">authorize any entity or person ("Lender") acting as a lender in the transaction between Celebrity Homes, Inc.("Celebrity") and the undersigned for the purchase of </t>
  </si>
  <si>
    <t>is taken subject to the written approval and acceptance by the Seller as stated above.</t>
  </si>
  <si>
    <t>Company</t>
  </si>
  <si>
    <t>Address</t>
  </si>
  <si>
    <t>City</t>
  </si>
  <si>
    <t>State</t>
  </si>
  <si>
    <t>Zip</t>
  </si>
  <si>
    <t>Phone</t>
  </si>
  <si>
    <t xml:space="preserve">Originator </t>
  </si>
  <si>
    <t>Realtor:</t>
  </si>
  <si>
    <t>Realtor</t>
  </si>
  <si>
    <t>Witness: (Signature)</t>
  </si>
  <si>
    <t>ACCEPTANCE FOR CELEBRITY HOMES, INC.</t>
  </si>
  <si>
    <t>Witness (Print Name)</t>
  </si>
  <si>
    <t>BY:</t>
  </si>
  <si>
    <t xml:space="preserve">agreement or otherwise) as partial liquidated damages hereunder, without prejudice to Seller's right to any other remedy of law or equity to enforce performance of </t>
  </si>
  <si>
    <t xml:space="preserve">this contract, or for damages for breach thereof.  In the alternative, Seller may at its sole discretion, allow an extension of said five (5) days notice to close; provided </t>
  </si>
  <si>
    <t>TREATED WOOD PRODUCTS), FIBERGLASS (FOUND IN SOME INSULATION PRODUCTS), PETROLEUM (FOUND IN SOME VINYL AND PLASTIC PRODUCTS),</t>
  </si>
  <si>
    <t>TOTAL:</t>
  </si>
  <si>
    <t>Kitchen Appliance Color:</t>
  </si>
  <si>
    <t>frame, block or poured concrete.  Buyer acknowledges that height of foundation and materials used may result in variations in construction of home.  Front foundation</t>
  </si>
  <si>
    <t>Home Phone (2):</t>
  </si>
  <si>
    <r>
      <t xml:space="preserve">On a scale of 1 to 5 (one being poor/three being average/five being excellent) please answer regarding your </t>
    </r>
    <r>
      <rPr>
        <b/>
        <sz val="8"/>
        <rFont val="Arial"/>
        <family val="2"/>
      </rPr>
      <t xml:space="preserve">first </t>
    </r>
    <r>
      <rPr>
        <sz val="8"/>
        <rFont val="Arial"/>
        <family val="2"/>
      </rPr>
      <t>visit to our models.</t>
    </r>
  </si>
  <si>
    <t>Quality Customer Service</t>
  </si>
  <si>
    <t>Hello I am your Customer Service / Warranty Representative:</t>
  </si>
  <si>
    <t xml:space="preserve">Over the years I have been fortunate to meet and work with many New Home Owners here at </t>
  </si>
  <si>
    <r>
      <t xml:space="preserve">SOD DISCLOSURE:  </t>
    </r>
    <r>
      <rPr>
        <sz val="7"/>
        <rFont val="Arial"/>
        <family val="2"/>
      </rPr>
      <t>Full sod shall be defined as ending at the lot line, the natural vegetation line or significant slope of said lot, whichever is less, as</t>
    </r>
  </si>
  <si>
    <t xml:space="preserve">determined in the sole and absolute discretion of Seller and lots will be graded in accordance with the same.  Maintenance of the entire lot, including any area not </t>
  </si>
  <si>
    <t>Sales Representative kept in contact after first visit</t>
  </si>
  <si>
    <t>Has our Sales Representative called to Thank You for purchasing a New Home?</t>
  </si>
  <si>
    <r>
      <t>(where applicable/</t>
    </r>
    <r>
      <rPr>
        <b/>
        <sz val="10"/>
        <rFont val="Arial"/>
        <family val="2"/>
      </rPr>
      <t>circle one</t>
    </r>
    <r>
      <rPr>
        <sz val="10"/>
        <rFont val="Arial"/>
      </rPr>
      <t>):</t>
    </r>
  </si>
  <si>
    <t xml:space="preserve">spores, bioaerosols, mycotoxins, bacteria, and/or other microbials, formaldehyde, arsenic, fiberglass, petroleum, methyelene chloride and/or all other environmental </t>
  </si>
  <si>
    <t>DECK</t>
  </si>
  <si>
    <t>Did you consider other builders in your home search?</t>
  </si>
  <si>
    <t>Again, we look forward to being your New Home Builder!</t>
  </si>
  <si>
    <t>Celebrity Homes</t>
  </si>
  <si>
    <r>
      <t>PROPERTY SPECIFICS:</t>
    </r>
    <r>
      <rPr>
        <sz val="7"/>
        <rFont val="Arial"/>
        <family val="2"/>
      </rPr>
      <t xml:space="preserve">  The undersigned hereinafter called Buyer, whether one or more, hereby agrees to purchase and the </t>
    </r>
  </si>
  <si>
    <r>
      <t>due upon execution of contract by seller. (</t>
    </r>
    <r>
      <rPr>
        <b/>
        <sz val="7"/>
        <rFont val="Arial"/>
        <family val="2"/>
      </rPr>
      <t>if at frame stage, or beyond, total earnest deposit must be submitted</t>
    </r>
    <r>
      <rPr>
        <sz val="7"/>
        <rFont val="Arial"/>
        <family val="2"/>
      </rPr>
      <t>)</t>
    </r>
  </si>
  <si>
    <t xml:space="preserve">I just wanted to take a brief moment to thank you again for allowing us to build Your New Home!   </t>
  </si>
  <si>
    <t>SALE TYPE:</t>
  </si>
  <si>
    <t>FINANCE</t>
  </si>
  <si>
    <t xml:space="preserve">Existing </t>
  </si>
  <si>
    <t xml:space="preserve">Home </t>
  </si>
  <si>
    <r>
      <t xml:space="preserve">Congratulations again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</t>
    </r>
    <r>
      <rPr>
        <sz val="10"/>
        <rFont val="Arial"/>
        <family val="2"/>
      </rPr>
      <t>And let us know if we can assist any of your friends</t>
    </r>
    <r>
      <rPr>
        <i/>
        <sz val="10"/>
        <rFont val="Arial"/>
        <family val="2"/>
      </rPr>
      <t xml:space="preserve"> </t>
    </r>
  </si>
  <si>
    <t xml:space="preserve">         Quality Homes</t>
  </si>
  <si>
    <t xml:space="preserve">Please take a moment to complete the following brief survey.  This survey truly does assist us </t>
  </si>
  <si>
    <t xml:space="preserve">in providing Quality Homes and Quality Service to our customers.  Thank you again for allowing us the </t>
  </si>
  <si>
    <t xml:space="preserve">opportunity to earn your trust and loyalty.   </t>
  </si>
  <si>
    <t>Your search….</t>
  </si>
  <si>
    <t>(please circle)</t>
  </si>
  <si>
    <t xml:space="preserve">Before purchasing your New Celebrity Home, did you consider used homes? </t>
  </si>
  <si>
    <t xml:space="preserve">Yes </t>
  </si>
  <si>
    <t>No</t>
  </si>
  <si>
    <t>Did you visit any used homes?</t>
  </si>
  <si>
    <t>How Many:</t>
  </si>
  <si>
    <t>over 5</t>
  </si>
  <si>
    <t>BUYER:  X</t>
  </si>
  <si>
    <t>DATE ACCEPTED:</t>
  </si>
  <si>
    <t xml:space="preserve">Buyer's Name </t>
  </si>
  <si>
    <t>Buyer Initials:</t>
  </si>
  <si>
    <t xml:space="preserve">residence by Buyer for any purpose of reducing radon, mold, mildew, fungi, spores, bioaerosols, mycotoxins, bacteria, and/or other microbials, formaldehyde, </t>
  </si>
  <si>
    <t>arsenic, fiberglass, petroleum, methyelene chloride, and/or all other environmental pollutant levels will be effective and Seller has no responsibility for the operation,</t>
  </si>
  <si>
    <t xml:space="preserve">MYCOTOXINS, BACTERIA, AND/OR OTHER MICROBIALS, FORMALDEHYDE, ARSENIC, FIBERGLASS, PETROLEUM, METHYELENE CHLORIDE AND/OR ALL </t>
  </si>
  <si>
    <r>
      <t xml:space="preserve">Before we meet at your New Home, please make certain that you contact </t>
    </r>
    <r>
      <rPr>
        <b/>
        <sz val="10"/>
        <rFont val="Arial"/>
        <family val="2"/>
      </rPr>
      <t>ALL</t>
    </r>
    <r>
      <rPr>
        <sz val="10"/>
        <rFont val="Arial"/>
      </rPr>
      <t xml:space="preserve"> of the needed </t>
    </r>
  </si>
  <si>
    <t xml:space="preserve">     Your Quality Home!</t>
  </si>
  <si>
    <t xml:space="preserve">If non-preferred lender is used for mortgage, Seller to pay the following closing costs: 1/2 title insurance, revenue stamps and Seller </t>
  </si>
  <si>
    <t xml:space="preserve">CELEBRITY HOMES WARRANTY:  Buyer(s) represents and acknowledges that Buyer(s) has been furnished </t>
  </si>
  <si>
    <t>Printed version supplied by Celebrity Representative</t>
  </si>
  <si>
    <t xml:space="preserve">for certain construction defects. As consideration for the HBW Warranty, Buyer(s) agrees to the provisions of </t>
  </si>
  <si>
    <t>this Addendum, which supersede any different or inconsistent provisions in the Purchase Agreement.</t>
  </si>
  <si>
    <t xml:space="preserve">ARBITRATION AGREEMENT:  Any and all claims or disputes between Seller, Buyer(s), HBW and/or the </t>
  </si>
  <si>
    <t>Warranty Insurer arising from or relating to the Warranty, to the subject home, including the real property on</t>
  </si>
  <si>
    <t xml:space="preserve">which it is situated, or to the sale of the home, shall be submitted to binding arbitration pursuant to the </t>
  </si>
  <si>
    <t xml:space="preserve">You will soon begin to discover some "hidden" additional features of your New Home!  You will realize </t>
  </si>
  <si>
    <t xml:space="preserve">as drywall, wood and insulation, to name a few.  Also, mold growth requires a temperate climate.  The best growth occurs at temperatures between 40 Degrees and 100 </t>
  </si>
  <si>
    <t xml:space="preserve">This notice, disclosure and disclaimer agreement is hereby appended to and made a part of the Purchase Contract and shall survive closing.  The consideration for this </t>
  </si>
  <si>
    <t>Agreement shall be the same consideration as stated in the Purchase Contract.   Should any term or provision of this agreement be ruled invalid or unenforceable by a court</t>
  </si>
  <si>
    <t>of competent jurisdiction, the remainder of this agreement shall nonetheless stand in full force and effect.</t>
  </si>
  <si>
    <t>Spell Out Dollar Amount Rec'd:</t>
  </si>
  <si>
    <t>Check Number:</t>
  </si>
  <si>
    <t xml:space="preserve">   Moisture in the home can have many causes.  Spills, leaks, overflows, condensation, and high humidity are common sources of home moisture.  Good housekeeping and </t>
  </si>
  <si>
    <t>authorities,delays by public or private carriers,acts of God,shortages of labor or material,any causes beyond the control of Seller; and any acts of Buyers or their agents.</t>
  </si>
  <si>
    <r>
      <t xml:space="preserve">NON-PERFORMANCE:  </t>
    </r>
    <r>
      <rPr>
        <sz val="7"/>
        <rFont val="Arial"/>
        <family val="2"/>
      </rPr>
      <t xml:space="preserve">If this contract is contingent upon financing and any portion of closing funds are coming from a loan, Buyer agrees to make </t>
    </r>
  </si>
  <si>
    <r>
      <t xml:space="preserve">CONSTRUCTION:  </t>
    </r>
    <r>
      <rPr>
        <sz val="7"/>
        <rFont val="Arial"/>
        <family val="2"/>
      </rPr>
      <t xml:space="preserve">Seller shall construct the improvements substantially in accordance with said plans, but reserves the right to substitute materials of </t>
    </r>
  </si>
  <si>
    <r>
      <t xml:space="preserve">ELECTRICAL AND WATERLINE DISCLOSURE: </t>
    </r>
    <r>
      <rPr>
        <sz val="7"/>
        <rFont val="Arial"/>
        <family val="2"/>
      </rPr>
      <t xml:space="preserve"> The electrical service panel will be located as determined by OPPD.  This location may differ from what</t>
    </r>
  </si>
  <si>
    <t>HOURS:</t>
  </si>
  <si>
    <t xml:space="preserve">easements abutting the boundary of the Property, and covenants of record as the date of closing.  If Seller is unable to provide marketable title, this contract shall  </t>
  </si>
  <si>
    <t>Sale Type</t>
  </si>
  <si>
    <t xml:space="preserve">of 48 hours is to be allowed for water to dissipate. The possibility of standing water after an unusually heavy rainfall should be anticipated and is not to be considered </t>
  </si>
  <si>
    <t>a deficiency. No grading determination is to be made while there is frost or snow or when the ground is saturated.</t>
  </si>
  <si>
    <t>Were you satisfied with Your Move In Orientation?</t>
  </si>
  <si>
    <t xml:space="preserve">  ADDENDUM</t>
  </si>
  <si>
    <t>Job #:</t>
  </si>
  <si>
    <t>Legal:</t>
  </si>
  <si>
    <t>BUYER DISCLOSURES:   (ACKNOWLEDGE ONLY 1)</t>
  </si>
  <si>
    <t>Loan Company:</t>
  </si>
  <si>
    <t>Marital Status:</t>
  </si>
  <si>
    <t>decide on your New Celebrity Home?</t>
  </si>
  <si>
    <t>How did you find us….</t>
  </si>
  <si>
    <t>Where have you seen / heard the name "Celebrity Homes" / "Celebrity Townhomes" (Circle all that apply)</t>
  </si>
  <si>
    <t>Billboards</t>
  </si>
  <si>
    <t>Signs around Town</t>
  </si>
  <si>
    <t>Newspaper</t>
  </si>
  <si>
    <t>Internet</t>
  </si>
  <si>
    <t>Magazines</t>
  </si>
  <si>
    <t>TV</t>
  </si>
  <si>
    <t>Family / Friends</t>
  </si>
  <si>
    <t>Home Shows</t>
  </si>
  <si>
    <t>Bridal Shows</t>
  </si>
  <si>
    <t>Radio</t>
  </si>
  <si>
    <t>While searching for a home, did you look in the Sunday Omaha World Herald?</t>
  </si>
  <si>
    <t>While searching for a home, did you look in the Friday Omaha World Herald?</t>
  </si>
  <si>
    <r>
      <t xml:space="preserve">application for said loan with </t>
    </r>
    <r>
      <rPr>
        <b/>
        <sz val="6.75"/>
        <rFont val="Arial"/>
        <family val="2"/>
      </rPr>
      <t xml:space="preserve">five (5) days </t>
    </r>
    <r>
      <rPr>
        <sz val="6.75"/>
        <rFont val="Arial"/>
        <family val="2"/>
      </rPr>
      <t>of this offer.  Buyer agrees to sign any and all loan papers required by said lender.Acceptable loan commitment must be</t>
    </r>
  </si>
  <si>
    <t>Buyer shall pay customary buyer prepaids and, any application deposits, loan origination, discount points or extended rate locks as initiated by buyer.</t>
  </si>
  <si>
    <t xml:space="preserve"> Flooring:</t>
  </si>
  <si>
    <t>14723 Industrial Road</t>
  </si>
  <si>
    <t>402-333-0808</t>
  </si>
  <si>
    <t>Selection:</t>
  </si>
  <si>
    <t>Kitchen Backsplash:</t>
  </si>
  <si>
    <t>Select at Imperial Tile</t>
  </si>
  <si>
    <t>(per purchase Contract)</t>
  </si>
  <si>
    <t>Trim/Style:</t>
  </si>
  <si>
    <t>Information Form</t>
  </si>
  <si>
    <t>Base Price:</t>
  </si>
  <si>
    <t>NEW CELEBRITY HOME Information</t>
  </si>
  <si>
    <t>Home Site:</t>
  </si>
  <si>
    <t>Security/Stereo Pkgs:</t>
  </si>
  <si>
    <t>See Current Lot Release Report</t>
  </si>
  <si>
    <t>Washer/Dryer Package:</t>
  </si>
  <si>
    <t>Appliance Color:</t>
  </si>
  <si>
    <t>Countertops/Kitchen:</t>
  </si>
  <si>
    <t>Kitchen:</t>
  </si>
  <si>
    <t>Master Bath:</t>
  </si>
  <si>
    <t>Deck:</t>
  </si>
  <si>
    <t>Finished Basement:</t>
  </si>
  <si>
    <t>Trim Selection:</t>
  </si>
  <si>
    <t>Door Selection:</t>
  </si>
  <si>
    <t>Underground Sprinkler:</t>
  </si>
  <si>
    <t>Walkout Basement:</t>
  </si>
  <si>
    <t>Split Foyer</t>
  </si>
  <si>
    <t>Misc Adjustments (1):</t>
  </si>
  <si>
    <t>Misc Adjustments (2):</t>
  </si>
  <si>
    <t>Misc Adjustments (3):</t>
  </si>
  <si>
    <t>Misc Adjustments (4):</t>
  </si>
  <si>
    <t>place amount in box (example: $1,500)</t>
  </si>
  <si>
    <t>Security System / Speaker Pre Wire Information</t>
  </si>
  <si>
    <t>Security System / Speaker Pre-Wire Form</t>
  </si>
  <si>
    <t xml:space="preserve">Packages Selected: </t>
  </si>
  <si>
    <t xml:space="preserve">Number of Locations: </t>
  </si>
  <si>
    <t>Estimate Completion Date:</t>
  </si>
  <si>
    <t>Home Phone:</t>
  </si>
  <si>
    <t>email address:</t>
  </si>
  <si>
    <t>Buyer's Contact Information</t>
  </si>
  <si>
    <t>(estimate ONLY!)</t>
  </si>
  <si>
    <t>Add'l Bsmt Windows:</t>
  </si>
  <si>
    <t>Locations:</t>
  </si>
  <si>
    <t>Stereo Pre-wire:</t>
  </si>
  <si>
    <t>Multi Rm Audio:</t>
  </si>
  <si>
    <t>Stand Alone TV:</t>
  </si>
  <si>
    <t>MUST FILL IN SELECTION</t>
  </si>
  <si>
    <t>Cabinet Color:</t>
  </si>
  <si>
    <t>OPTION SELECTIONS</t>
  </si>
  <si>
    <r>
      <t xml:space="preserve">      </t>
    </r>
    <r>
      <rPr>
        <b/>
        <u/>
        <sz val="8"/>
        <color indexed="10"/>
        <rFont val="Times New Roman"/>
        <family val="1"/>
      </rPr>
      <t>Final Selections MUST BE MADE in a timely manner, per Purchase Agreement</t>
    </r>
  </si>
  <si>
    <t>STANDARD FEATURES</t>
  </si>
  <si>
    <t>BLINDS</t>
  </si>
  <si>
    <t>Pre-formed laminate kitchen countertops and vanity tops</t>
  </si>
  <si>
    <t>Deck or patio per plan</t>
  </si>
  <si>
    <t>FINISHED BASEMENTS</t>
  </si>
  <si>
    <t>FIREPLACE</t>
  </si>
  <si>
    <t>Summer Beige trim with 2 panel doors (Classique or Corvado)</t>
  </si>
  <si>
    <t>ELEVATION</t>
  </si>
  <si>
    <t xml:space="preserve">Quality home site </t>
  </si>
  <si>
    <t>FIREPLACE FACE</t>
  </si>
  <si>
    <t>COLOR AND STYLE SELECTIONS</t>
  </si>
  <si>
    <t>Buyer's Initials</t>
  </si>
  <si>
    <r>
      <t xml:space="preserve">      </t>
    </r>
    <r>
      <rPr>
        <b/>
        <u/>
        <sz val="8"/>
        <color indexed="10"/>
        <rFont val="Times New Roman"/>
        <family val="1"/>
      </rPr>
      <t>Lot may require relocation, or deletion, of steps.  Refer to plot plan @ appraisal plans</t>
    </r>
  </si>
  <si>
    <t>Verified loan approval required prior to installation of Wood / Ceramic Floors</t>
  </si>
  <si>
    <t>APPLIANCES</t>
  </si>
  <si>
    <t>FINISHED BASEMENT</t>
  </si>
  <si>
    <t>GARAGE</t>
  </si>
  <si>
    <t>SECURITY-STEREO PACKAGES</t>
  </si>
  <si>
    <t>UNDERGROUND SPRINKLER SYSTEM</t>
  </si>
  <si>
    <t>WALKOUT BASEMENT PACKAGE</t>
  </si>
  <si>
    <t>WINDOWS</t>
  </si>
  <si>
    <t>ADDITIONAL ADJUSTMENTS</t>
  </si>
  <si>
    <t>TRIM COLOR:</t>
  </si>
  <si>
    <t>DOOR STYLE:</t>
  </si>
  <si>
    <t>KITCHEN APPLIANCE COLOR:</t>
  </si>
  <si>
    <r>
      <t xml:space="preserve">     </t>
    </r>
    <r>
      <rPr>
        <b/>
        <u/>
        <sz val="8"/>
        <rFont val="Times New Roman"/>
        <family val="1"/>
      </rPr>
      <t>Security System-</t>
    </r>
    <r>
      <rPr>
        <sz val="8"/>
        <rFont val="Times New Roman"/>
        <family val="1"/>
      </rPr>
      <t>includes front door,door to garage,patio door and walkout door sensors,motion detector and keypad with 2 way voice.</t>
    </r>
  </si>
  <si>
    <r>
      <t xml:space="preserve">     </t>
    </r>
    <r>
      <rPr>
        <b/>
        <u/>
        <sz val="8"/>
        <rFont val="Times New Roman"/>
        <family val="1"/>
      </rPr>
      <t>Stereo Pre-wire, Multi-Room Audio-</t>
    </r>
    <r>
      <rPr>
        <sz val="8"/>
        <rFont val="Times New Roman"/>
        <family val="1"/>
      </rPr>
      <t>Prewire only for keypad/volume &amp; 2 speakers per room</t>
    </r>
  </si>
  <si>
    <t>OPTION SELECTIONS CONT'D</t>
  </si>
  <si>
    <r>
      <rPr>
        <b/>
        <u/>
        <sz val="9"/>
        <rFont val="Times New Roman"/>
        <family val="1"/>
      </rPr>
      <t>SCHEDULING CLOSING DATE AND TIME:</t>
    </r>
    <r>
      <rPr>
        <b/>
        <sz val="9"/>
        <rFont val="Times New Roman"/>
        <family val="1"/>
      </rPr>
      <t xml:space="preserve">  Due to scheduling of trades and vendors, Seller is to schedule Move In Orientation</t>
    </r>
  </si>
  <si>
    <t xml:space="preserve">     and Closing Date and Time.  Any delay in Closing after scheduled could result in Seller terminating Purchase Contract </t>
  </si>
  <si>
    <t xml:space="preserve">responsibilities as outlined in the protective covenants and the rules and regulations of the subdivision, a copy of which has been provided. </t>
  </si>
  <si>
    <t>established by the Board of Directors.</t>
  </si>
  <si>
    <t>First Year's Association Dues paid by Seller:</t>
  </si>
  <si>
    <t>monthly</t>
  </si>
  <si>
    <t xml:space="preserve">Property owners in the subdivision shall be members of the association and shall be responsible to pay annual assessments as may be </t>
  </si>
  <si>
    <t>ADDITIONAL STANDARD FEATURES</t>
  </si>
  <si>
    <t>Underground sprinkler system</t>
  </si>
  <si>
    <t>Landscaping</t>
  </si>
  <si>
    <t>(Pre-formed Laminate STD)</t>
  </si>
  <si>
    <t>buyer to pay the difference to Celebrity Homes, Inc. upon finalizing selections. Funds to be submitted via Cash Item Addendum.</t>
  </si>
  <si>
    <t>FLOORING STYLE</t>
  </si>
  <si>
    <t>(Carpet/Vinyl per plan STD)</t>
  </si>
  <si>
    <t>(Quartz Arch Top/Ceramic Tile STD)</t>
  </si>
  <si>
    <t>KITCHEN APPLIANCE COLOR</t>
  </si>
  <si>
    <t>Contract Addendum</t>
  </si>
  <si>
    <r>
      <rPr>
        <b/>
        <u/>
        <sz val="9"/>
        <rFont val="Times New Roman"/>
        <family val="1"/>
      </rPr>
      <t>INTERIOR COLOR SELECTIONS:</t>
    </r>
    <r>
      <rPr>
        <b/>
        <sz val="9"/>
        <rFont val="Times New Roman"/>
        <family val="1"/>
      </rPr>
      <t xml:space="preserve"> Buyer acknowledges that interior color selections must be made and finalized no later than </t>
    </r>
  </si>
  <si>
    <t>Basement Option:             (none if blank below)</t>
  </si>
  <si>
    <t xml:space="preserve"> Upgrade Cabinets:</t>
  </si>
  <si>
    <t>Garage:</t>
  </si>
  <si>
    <r>
      <t>NON -REFUNDABLE DEPOSIT:</t>
    </r>
    <r>
      <rPr>
        <sz val="7"/>
        <rFont val="Arial"/>
        <family val="2"/>
      </rPr>
      <t xml:space="preserve"> Deviations / CASH SALE / Non-preferred lender: </t>
    </r>
  </si>
  <si>
    <t>PURCHASE CONTRACT</t>
  </si>
  <si>
    <t>Work #</t>
  </si>
  <si>
    <t>Home#</t>
  </si>
  <si>
    <t>Home #</t>
  </si>
  <si>
    <t xml:space="preserve"> Initials</t>
  </si>
  <si>
    <r>
      <t>PARTY WALLS:</t>
    </r>
    <r>
      <rPr>
        <sz val="10"/>
        <rFont val="Times New Roman"/>
        <family val="1"/>
      </rPr>
      <t xml:space="preserve">  Each wall which is built as part of the original construction of any dwelling upon the Lots, and  </t>
    </r>
  </si>
  <si>
    <t xml:space="preserve">which is placed on the dividing line between any adjoining Lots, shall constitute a party wall, and shall be governed by the </t>
  </si>
  <si>
    <t xml:space="preserve">restrictive covenants burdening the property and to the extent not inconsistent with the restrictive covenants, the general rules </t>
  </si>
  <si>
    <t>(Townhome / Villa ONLY)</t>
  </si>
  <si>
    <t>SUBDIVISIONS</t>
  </si>
  <si>
    <t>CLEARWATER FALLS</t>
  </si>
  <si>
    <t>STONE RIDGE</t>
  </si>
  <si>
    <t>WOOD VALLEY</t>
  </si>
  <si>
    <t>STONE RIDGE VILLAGE</t>
  </si>
  <si>
    <t>WOOD VALLEY VILLAGE</t>
  </si>
  <si>
    <t>Value</t>
  </si>
  <si>
    <t>ELEVATION "A" IS STANDARD</t>
  </si>
  <si>
    <t>Purchaser hereby acknowledges that Celebrity Homes has selected the exterior color of property.  Color selection is</t>
  </si>
  <si>
    <t>not negotiable as to not interrupt the streetscape of community.</t>
  </si>
  <si>
    <t>Corrections (to be corrected and resubmitted back to Christine within 24 hours)</t>
  </si>
  <si>
    <t>Time:</t>
  </si>
  <si>
    <t xml:space="preserve">Remedy </t>
  </si>
  <si>
    <t>Rep Contacted:</t>
  </si>
  <si>
    <t>(Date)</t>
  </si>
  <si>
    <t>Celebrity Home Representative acknowledges:</t>
  </si>
  <si>
    <t>Reviewing contract and addendums with buyer.</t>
  </si>
  <si>
    <t>"clarifications".  And resubmit immediately to Celebrity Homes</t>
  </si>
  <si>
    <t>That earnest money is depositable</t>
  </si>
  <si>
    <t>Completed Contract Addendum Calculation Form</t>
  </si>
  <si>
    <t>Reviewed Checklist and put forms in order (this form 1st)</t>
  </si>
  <si>
    <t>By:</t>
  </si>
  <si>
    <t>Reviewed Each Form for initials and signatures</t>
  </si>
  <si>
    <r>
      <t xml:space="preserve"> That buyer may need to meet with you within </t>
    </r>
    <r>
      <rPr>
        <b/>
        <sz val="7.5"/>
        <rFont val="Times New Roman"/>
        <family val="1"/>
      </rPr>
      <t>24 hours</t>
    </r>
    <r>
      <rPr>
        <sz val="7.5"/>
        <rFont val="Times New Roman"/>
        <family val="1"/>
      </rPr>
      <t xml:space="preserve"> to complete </t>
    </r>
  </si>
  <si>
    <t xml:space="preserve">Celebrity Representative acknowledges that they have completed the </t>
  </si>
  <si>
    <t xml:space="preserve">purchase agreement and re-checked all forms for initials, signatures </t>
  </si>
  <si>
    <t>and accuracy.</t>
  </si>
  <si>
    <t>Celebrity Homes' Contract Cover Sheet</t>
  </si>
  <si>
    <t>Agent</t>
  </si>
  <si>
    <t>Initial</t>
  </si>
  <si>
    <t>Agent Signature</t>
  </si>
  <si>
    <t>Item (s) needing clarifications</t>
  </si>
  <si>
    <t xml:space="preserve">Purchaser acknowledges that the annual dues may increase or decrease depending upon the cost of maintaining </t>
  </si>
  <si>
    <t>the Association.  The dues are set by the Board of Directors of the Association</t>
  </si>
  <si>
    <t xml:space="preserve">ASSOCIATION SPECIAL ASSESSMENTS: From time to time it may become necessary for the Association to levy special </t>
  </si>
  <si>
    <t>assessments for extraordinary costs that were not anticipated in the regular annual budget for the Association.  Special</t>
  </si>
  <si>
    <t>assessments may be necessary for excessive costs such as unusually high snow removal costs during heavy snow winters.</t>
  </si>
  <si>
    <t xml:space="preserve">ASSOCIATION FINANCIAL STATEMENTS: As a member of a townhome association, you have a right to request and </t>
  </si>
  <si>
    <t>receive at a reasonable cost the financial statements of the Association from the property manager.</t>
  </si>
  <si>
    <t xml:space="preserve">sole discretion of Celebrity Homes, Inc. as provided for in the Covenants for the neighborhood.  The number of </t>
  </si>
  <si>
    <t>homes included in the townhome association may decrease or increase at the sole discretion of Celebrity Homes, Inc.</t>
  </si>
  <si>
    <r>
      <rPr>
        <b/>
        <sz val="10"/>
        <rFont val="Times New Roman"/>
        <family val="1"/>
      </rPr>
      <t>ASSOCIATION SIZE:</t>
    </r>
    <r>
      <rPr>
        <sz val="10"/>
        <rFont val="Times New Roman"/>
        <family val="1"/>
      </rPr>
      <t xml:space="preserve"> Purchaser hereby acknowledges that the size of the townhome association may change in the </t>
    </r>
  </si>
  <si>
    <r>
      <t xml:space="preserve">sodded is the responsibility of owner of said lot.   </t>
    </r>
    <r>
      <rPr>
        <b/>
        <sz val="7"/>
        <rFont val="Arial"/>
        <family val="2"/>
      </rPr>
      <t>If escrowed, final grade is notice of impedending sod placement.</t>
    </r>
    <r>
      <rPr>
        <sz val="7"/>
        <rFont val="Arial"/>
        <family val="2"/>
      </rPr>
      <t>This provision shall survive closing.</t>
    </r>
  </si>
  <si>
    <t>at the end of which this contract shall be considered null and void if said property is not sold.  All earnest money, less $300 Admin fee and other Seller incurred costs shall be returned</t>
  </si>
  <si>
    <r>
      <rPr>
        <sz val="7"/>
        <rFont val="Arial"/>
        <family val="2"/>
      </rPr>
      <t xml:space="preserve"> to the Buyer.</t>
    </r>
    <r>
      <rPr>
        <b/>
        <sz val="7"/>
        <rFont val="Arial"/>
        <family val="2"/>
      </rPr>
      <t xml:space="preserve">  Seller at its sole discretion may allow an extension by a written addendum.  </t>
    </r>
    <r>
      <rPr>
        <sz val="7"/>
        <rFont val="Arial"/>
        <family val="2"/>
      </rPr>
      <t xml:space="preserve">Buyer acknowledges that purchase price can increase until </t>
    </r>
  </si>
  <si>
    <t xml:space="preserve">           Congratulations on Your New Home!</t>
  </si>
  <si>
    <r>
      <t xml:space="preserve">I would first like to congratulate you on </t>
    </r>
    <r>
      <rPr>
        <b/>
        <i/>
        <sz val="10"/>
        <rFont val="Arial"/>
        <family val="2"/>
      </rPr>
      <t>Your New Home!</t>
    </r>
    <r>
      <rPr>
        <i/>
        <sz val="10"/>
        <rFont val="Arial"/>
        <family val="2"/>
      </rPr>
      <t xml:space="preserve">  I know this is an exciting time in your life, and </t>
    </r>
  </si>
  <si>
    <t>I am happy to be a part of it!</t>
  </si>
  <si>
    <t>For your records, I have enclosed a copy of your Accepted Purchase Agreement with Celebrity!</t>
  </si>
  <si>
    <t>By accepting this Agreement, Celebrity has dedicated themselves to construct and close on your new</t>
  </si>
  <si>
    <t xml:space="preserve">home as spelled out in the agreement.  Simply put… Celebrity, like you, have agreed to the terms </t>
  </si>
  <si>
    <t>of the Purchase Contract!</t>
  </si>
  <si>
    <t>At this point, my job really gets exciting!  I am responsible for:</t>
  </si>
  <si>
    <t>Assuring Celebrity that the terms of the Purchase Agreement are being met</t>
  </si>
  <si>
    <t>Assuring Celebrity that financing is obtained in a timely manner</t>
  </si>
  <si>
    <r>
      <t xml:space="preserve">Assuring Celebrity that </t>
    </r>
    <r>
      <rPr>
        <b/>
        <i/>
        <sz val="10"/>
        <rFont val="Arial"/>
        <family val="2"/>
      </rPr>
      <t>YOUR</t>
    </r>
    <r>
      <rPr>
        <i/>
        <sz val="10"/>
        <rFont val="Arial"/>
        <family val="2"/>
      </rPr>
      <t xml:space="preserve"> questions and concerns are being answered</t>
    </r>
  </si>
  <si>
    <r>
      <t xml:space="preserve">Informing you of the construction process of </t>
    </r>
    <r>
      <rPr>
        <b/>
        <i/>
        <sz val="10"/>
        <rFont val="Arial"/>
        <family val="2"/>
      </rPr>
      <t>Your New Home</t>
    </r>
  </si>
  <si>
    <t>Reviewing Plans and "Specs" with you</t>
  </si>
  <si>
    <t>Informing you of Your Move In Orientation / Closing Date</t>
  </si>
  <si>
    <r>
      <t xml:space="preserve">And trying to make this experience as enjoyable as possible for </t>
    </r>
    <r>
      <rPr>
        <b/>
        <i/>
        <sz val="10"/>
        <rFont val="Arial"/>
        <family val="2"/>
      </rPr>
      <t>YOU!</t>
    </r>
  </si>
  <si>
    <t xml:space="preserve">Please make certain that you supply the lender with all documents and information they request,  </t>
  </si>
  <si>
    <r>
      <t xml:space="preserve">and in a timely manner.  This will assure a smoother transaction for </t>
    </r>
    <r>
      <rPr>
        <b/>
        <i/>
        <sz val="10"/>
        <rFont val="Arial"/>
        <family val="2"/>
      </rPr>
      <t>YOU</t>
    </r>
    <r>
      <rPr>
        <i/>
        <sz val="10"/>
        <rFont val="Arial"/>
        <family val="2"/>
      </rPr>
      <t>.</t>
    </r>
  </si>
  <si>
    <t xml:space="preserve">Thank you again for allowing me to assist you with your New Home! </t>
  </si>
  <si>
    <t xml:space="preserve">cc: </t>
  </si>
  <si>
    <t>Celebrity Office</t>
  </si>
  <si>
    <t xml:space="preserve">               Basement Update!</t>
  </si>
  <si>
    <t xml:space="preserve">I just wanted to drop you a quick note to let you know that we are beginning the </t>
  </si>
  <si>
    <t>Just a few reminders about your Basement:</t>
  </si>
  <si>
    <t xml:space="preserve">Your home is built upon solid, rebar-enforced concrete footings with  poured concrete </t>
  </si>
  <si>
    <t xml:space="preserve">foundation walls.  </t>
  </si>
  <si>
    <t>Poured Foundation</t>
  </si>
  <si>
    <t xml:space="preserve">If your home has a poured foundation, your walls are subject to shrinkage cracks.  These cracks </t>
  </si>
  <si>
    <t>are not structural and usually occur at joints, wall ties, and beam support pockets.  Reinforcing steel both</t>
  </si>
  <si>
    <t>vertically and horizontally maintain the structural integrity of the wall.</t>
  </si>
  <si>
    <t>Thank you again for allowing me to assist you with your</t>
  </si>
  <si>
    <t xml:space="preserve">New Home!  </t>
  </si>
  <si>
    <t>my file</t>
  </si>
  <si>
    <t xml:space="preserve">               Frame Update!</t>
  </si>
  <si>
    <t>I just wanted to drop you a quick note to let you know that we are beginning to</t>
  </si>
  <si>
    <t>Just a few reminders about the Framing of Your New Home:</t>
  </si>
  <si>
    <t xml:space="preserve">Your home is being framed utilizing the most advanced and up-to-date building methods in the industry. </t>
  </si>
  <si>
    <t xml:space="preserve">Celebrity utilizes Pre-engineered Trusses and Wall Units in the construction of Your New Home.  This </t>
  </si>
  <si>
    <t xml:space="preserve">Method allows the majority of your walls and roof trusses to be constructed Off Site in a controlled </t>
  </si>
  <si>
    <t>environment, and then brought to your site.  Less time is needed on site "framing" your home</t>
  </si>
  <si>
    <t xml:space="preserve">because it is already prepared by the time it arrives.  Framers take approximately 5 to 10 days </t>
  </si>
  <si>
    <t>(weather permitting).</t>
  </si>
  <si>
    <t>cc:</t>
  </si>
  <si>
    <t xml:space="preserve">               "Rough In"  Update!</t>
  </si>
  <si>
    <t xml:space="preserve">Just wanted to drop you a quick note to let you know that we are beginning  </t>
  </si>
  <si>
    <t>What Are "Rough Ins":</t>
  </si>
  <si>
    <t xml:space="preserve">This is the stage of construction where everything behind the drywall gets placed </t>
  </si>
  <si>
    <t xml:space="preserve">  </t>
  </si>
  <si>
    <t>Plumbing</t>
  </si>
  <si>
    <t xml:space="preserve">The "take away" pipes are placed accordingly.  You will also notice "Pipe Vents" being placed </t>
  </si>
  <si>
    <t>as well.  Plumbers are usually in your home for a few days. (weather permitting)</t>
  </si>
  <si>
    <t>HVAC</t>
  </si>
  <si>
    <t>Duct Work is placed throughout the home as well as many return air vents.</t>
  </si>
  <si>
    <t>You will also note that the furnace and water heater placement preparation will begin at this time.</t>
  </si>
  <si>
    <t>Installation should take approximately 3 to 5 days. (weather permitting)</t>
  </si>
  <si>
    <t>Electrical</t>
  </si>
  <si>
    <t xml:space="preserve">Lots of wires… You will see your electrical outlet boxes, switches, light locations, and smoke detectors </t>
  </si>
  <si>
    <t xml:space="preserve">placed with all the wires running to their locations.  We then pull those wires to where we estimate the </t>
  </si>
  <si>
    <t xml:space="preserve">location of your service panel box. Installation should take approximately 3 to 5 days. </t>
  </si>
  <si>
    <t xml:space="preserve">Please note the dates and times as shown.   I would also like to thank you again for allowing me to </t>
  </si>
  <si>
    <t>assist you!  It really has been a pleasure!</t>
  </si>
  <si>
    <t>Please note the following scheduled dates and times for your Move In Orientation and Closing:</t>
  </si>
  <si>
    <t>(please be prompt)</t>
  </si>
  <si>
    <t>Location:</t>
  </si>
  <si>
    <t>We will meet at your New Home!</t>
  </si>
  <si>
    <r>
      <t xml:space="preserve">Please </t>
    </r>
    <r>
      <rPr>
        <b/>
        <sz val="10"/>
        <rFont val="Arial"/>
        <family val="2"/>
      </rPr>
      <t>Bring Your Warranty Book!</t>
    </r>
  </si>
  <si>
    <t xml:space="preserve">Lender will contact you 24 to 48 hours before closing to verify the exact amount of funds to be brought  </t>
  </si>
  <si>
    <r>
      <t xml:space="preserve">to closing. </t>
    </r>
    <r>
      <rPr>
        <b/>
        <i/>
        <sz val="10"/>
        <rFont val="Arial"/>
        <family val="2"/>
      </rPr>
      <t xml:space="preserve"> </t>
    </r>
    <r>
      <rPr>
        <b/>
        <i/>
        <u/>
        <sz val="10"/>
        <rFont val="Arial"/>
        <family val="2"/>
      </rPr>
      <t xml:space="preserve">Funds are to be either Certified or Cashiers Check. </t>
    </r>
    <r>
      <rPr>
        <i/>
        <u/>
        <sz val="10"/>
        <rFont val="Arial"/>
        <family val="2"/>
      </rPr>
      <t xml:space="preserve"> </t>
    </r>
  </si>
  <si>
    <t xml:space="preserve">You also want to begin contacting the Utility Companies to set up services.   </t>
  </si>
  <si>
    <t>$156 Annual HOA Dues.  Due January 1st of each year.  Celebrity to pay dues from closing date to end of calendar year.</t>
  </si>
  <si>
    <t xml:space="preserve">Celebrity Representative: </t>
  </si>
  <si>
    <t>x_______Buyer acknowledges that Celebrity Rep has explained color scheme and placement to their satisfaction.</t>
  </si>
  <si>
    <t>Wood Valley</t>
  </si>
  <si>
    <t>From</t>
  </si>
  <si>
    <t>to</t>
  </si>
  <si>
    <t>(Only an Estimate FOR MLS PURPOSES!  DO NOT PROMISE THIS, OR ANY DATE, TO BUYER)</t>
  </si>
  <si>
    <t>LOT</t>
  </si>
  <si>
    <t>FRAME</t>
  </si>
  <si>
    <t>FINISH</t>
  </si>
  <si>
    <t>FROM</t>
  </si>
  <si>
    <t>TO</t>
  </si>
  <si>
    <t>COLORS</t>
  </si>
  <si>
    <t xml:space="preserve">All homes will receive stone on the exposed front foundation.  </t>
  </si>
  <si>
    <t>Sagewood</t>
  </si>
  <si>
    <t>Sagewood Homeowner's Association.</t>
  </si>
  <si>
    <t>All homes will receive stone / brick on the exposed front foundation and Architectural / Heritage shingles.</t>
  </si>
  <si>
    <t>Palisades</t>
  </si>
  <si>
    <t>All Improvements including any fencing must be approved by: Palisades Development, LLC., 9719 Giles Road, La Vista, NE  68128.</t>
  </si>
  <si>
    <t xml:space="preserve">Celebrity Representative submits purchase agreement within 24 hours </t>
  </si>
  <si>
    <t xml:space="preserve">If clarification is needed by the buyer, prior to acceptance of purchase agreement, </t>
  </si>
  <si>
    <r>
      <t>Thank you again for allowing me to assist you with</t>
    </r>
    <r>
      <rPr>
        <b/>
        <i/>
        <sz val="10"/>
        <rFont val="Arial"/>
        <family val="2"/>
      </rPr>
      <t xml:space="preserve"> Your New Home</t>
    </r>
    <r>
      <rPr>
        <i/>
        <sz val="10"/>
        <rFont val="Arial"/>
        <family val="2"/>
      </rPr>
      <t xml:space="preserve"> and congratulations!</t>
    </r>
  </si>
  <si>
    <r>
      <t xml:space="preserve">construction of </t>
    </r>
    <r>
      <rPr>
        <b/>
        <i/>
        <sz val="10"/>
        <rFont val="Arial"/>
        <family val="2"/>
      </rPr>
      <t>Your New Basement</t>
    </r>
    <r>
      <rPr>
        <i/>
        <sz val="10"/>
        <rFont val="Arial"/>
        <family val="2"/>
      </rPr>
      <t xml:space="preserve">!  </t>
    </r>
  </si>
  <si>
    <r>
      <t xml:space="preserve">Frame </t>
    </r>
    <r>
      <rPr>
        <b/>
        <i/>
        <sz val="10"/>
        <rFont val="Arial"/>
        <family val="2"/>
      </rPr>
      <t xml:space="preserve">Your New Home! </t>
    </r>
    <r>
      <rPr>
        <i/>
        <sz val="10"/>
        <rFont val="Arial"/>
        <family val="2"/>
      </rPr>
      <t xml:space="preserve"> </t>
    </r>
  </si>
  <si>
    <r>
      <t xml:space="preserve">to "Rough In" </t>
    </r>
    <r>
      <rPr>
        <b/>
        <i/>
        <sz val="10"/>
        <rFont val="Arial"/>
        <family val="2"/>
      </rPr>
      <t>Your New Home!</t>
    </r>
  </si>
  <si>
    <t>SAGEWOOD</t>
  </si>
  <si>
    <t>WHITETAIL CREEK</t>
  </si>
  <si>
    <t>PALISADES</t>
  </si>
  <si>
    <r>
      <t>agreement or actual damages. Interior selections to be finalized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contract, as to not delay construction scheduling.  If acceptable loan </t>
    </r>
  </si>
  <si>
    <r>
      <t>commitment is not received by Celebrity Homes within fifteen</t>
    </r>
    <r>
      <rPr>
        <b/>
        <sz val="7"/>
        <rFont val="Arial"/>
        <family val="2"/>
      </rPr>
      <t xml:space="preserve"> (15) days</t>
    </r>
    <r>
      <rPr>
        <sz val="7"/>
        <rFont val="Arial"/>
        <family val="2"/>
      </rPr>
      <t>, seller, at their sole discretion, may extend time period accordingly.  Buyer to be notified.</t>
    </r>
  </si>
  <si>
    <t xml:space="preserve">purchase, all earnest monies may be retained as liquidated damages for failure to perform as agreed or Seller may at its option, obtain specific performance of this </t>
  </si>
  <si>
    <t>Agent to verify 3 Car Garage Fits on Lot (additional 10' in width)</t>
  </si>
  <si>
    <t>Two Stories/Ranch</t>
  </si>
  <si>
    <t>Contract Submission Order</t>
  </si>
  <si>
    <t>Listing Agreement (Include: CMA, Net Sheet)</t>
  </si>
  <si>
    <t xml:space="preserve">Verified Pricing on Contract Addendum matches </t>
  </si>
  <si>
    <r>
      <t>CLOSING OF EXISTING HOME RECOMMENDATION:</t>
    </r>
    <r>
      <rPr>
        <sz val="7"/>
        <rFont val="Arial"/>
        <family val="2"/>
      </rPr>
      <t xml:space="preserve">  Pursuant to this Agreement, Celebrity Homes does not guarantee closing dates </t>
    </r>
  </si>
  <si>
    <t>at time of Purchase Agreement.  It is suggested that occupancy of existing home should be "contingent upon the successful closing of Seller's New Home."</t>
  </si>
  <si>
    <t>All homes will receive stone / brick on the exposed front foundation. (not on street side of corner lots as is typical in community)</t>
  </si>
  <si>
    <r>
      <t xml:space="preserve">CLOSING COSTS: </t>
    </r>
    <r>
      <rPr>
        <sz val="7"/>
        <rFont val="Arial"/>
        <family val="2"/>
      </rPr>
      <t xml:space="preserve"> Seller reserves the right to cancel this contract in the event Seller/Lender is required to pay any costs other than described below.</t>
    </r>
  </si>
  <si>
    <t>BUILDER BUCKS IS AN ALLOWANCE, UNUSED AMOUNT NOT APPLICABLE TO CONTRACT</t>
  </si>
  <si>
    <t>$126 Annual HOA Dues.  Due January 1st of each year.  Celebrity to pay dues from closing date to end of calendar year.</t>
  </si>
  <si>
    <t>Pennsylvania Dry Stack</t>
  </si>
  <si>
    <t>Ashen Dry Stack</t>
  </si>
  <si>
    <t>Sienna Stack Ledge</t>
  </si>
  <si>
    <t>Vintage Wine Fieldstone</t>
  </si>
  <si>
    <t>Vintage Wine Ledgestone</t>
  </si>
  <si>
    <t>STONE SELECTION</t>
  </si>
  <si>
    <t>MIRRORS</t>
  </si>
  <si>
    <t>Cream trim with 2 panel doors (Classique or Corvado)</t>
  </si>
  <si>
    <t>(4" set on backsplash included with Quartz option unless ceramic tile standard/option)</t>
  </si>
  <si>
    <t>ARBOR GATE</t>
  </si>
  <si>
    <t>HANOVER FALLS</t>
  </si>
  <si>
    <t>MERIDIAN PARK</t>
  </si>
  <si>
    <t>RIDGEMOOR</t>
  </si>
  <si>
    <t>STOCKMANS HOLLOW</t>
  </si>
  <si>
    <t>CRYSTAL CREEK</t>
  </si>
  <si>
    <t>Glacier Valley Savannah Ledgestone</t>
  </si>
  <si>
    <t>$192 Annual HOA Dues.  Due January 1st of each year.  Celebrity to pay dues from closing date to end of calendar year.</t>
  </si>
  <si>
    <t xml:space="preserve"> Date:</t>
  </si>
  <si>
    <t>ADDITIONAL BASEMENT WINDOW</t>
  </si>
  <si>
    <t>MODEL HOME</t>
  </si>
  <si>
    <t>DISCLOSURE</t>
  </si>
  <si>
    <t>Purchased property has been designated, by Celebrity Homes, as a former Model Home.</t>
  </si>
  <si>
    <t>Home is Purchased "As-Is" with no implied warranty</t>
  </si>
  <si>
    <t xml:space="preserve">Property taxes may already be fully assessed </t>
  </si>
  <si>
    <t>Property is to be vacant upon closing of property</t>
  </si>
  <si>
    <t>Existing carpet runners to be removed (if applicable)</t>
  </si>
  <si>
    <t>Flag Poles to be removed (if applicable)</t>
  </si>
  <si>
    <t>Existing window coverings to stay, in lieu of blinds (if applicable)</t>
  </si>
  <si>
    <t>install (if applicable)</t>
  </si>
  <si>
    <t>Landscaping to remain</t>
  </si>
  <si>
    <t>Appliances to remain</t>
  </si>
  <si>
    <t xml:space="preserve">Garage to be converted back from office, as code requires.  Garage door opener (1) to be </t>
  </si>
  <si>
    <t xml:space="preserve">installed as common by Celebrity Homes.  Supply / Return air vents to be removed </t>
  </si>
  <si>
    <t xml:space="preserve">While built-in speakers stay; Stereo receivers, CD Players, MP3 Players, etc..to be removed </t>
  </si>
  <si>
    <t>(if applicable)</t>
  </si>
  <si>
    <t>Closing</t>
  </si>
  <si>
    <t xml:space="preserve">Move-in Orientation to be for Informational Purposes ONLY.  </t>
  </si>
  <si>
    <t>Nail holes, from decorative hangings / pictures / prop tv's, to be filled only.</t>
  </si>
  <si>
    <t>Rail Color:</t>
  </si>
  <si>
    <t>GLENMOOR</t>
  </si>
  <si>
    <t xml:space="preserve">Form, Color Selection Letter, Estimated Closing Costs , Acknowledgement of Disclosure Restrictive Covenants (if available), Construction Schedule Addendum, </t>
  </si>
  <si>
    <t>Fence, Easement and /or Tree Addendum (if applicable), Non-Refundable Addendum (if applicable), a copy of this Purchase Agreement.</t>
  </si>
  <si>
    <t>Countertop-All Baths:</t>
  </si>
  <si>
    <t>Builder Bucks:</t>
  </si>
  <si>
    <t>IF CORNER LOT, ADD $300 TO PRICE</t>
  </si>
  <si>
    <t>6' patio door/2 windows/11x9 patio/12x10 deck</t>
  </si>
  <si>
    <t xml:space="preserve">6' patio door/2 windows/14x9 patio/14x10 deck </t>
  </si>
  <si>
    <t>(buyer and seller acknowledge financing method may be altered,as directed by lender,and disclosed to buyer )</t>
  </si>
  <si>
    <t>SHADOWBROOK WEST</t>
  </si>
  <si>
    <t xml:space="preserve">Don't forget your mail and trash pickup!  (if you are purchasing a Townhome or Villa, we have already made </t>
  </si>
  <si>
    <t>arrangements for your trash pick)</t>
  </si>
  <si>
    <t>HYDA HILLS</t>
  </si>
  <si>
    <r>
      <t>Interior selections must be finalized</t>
    </r>
    <r>
      <rPr>
        <b/>
        <u/>
        <sz val="8.5"/>
        <rFont val="Arial"/>
        <family val="2"/>
      </rPr>
      <t xml:space="preserve"> no later than 15 days after your contract is written</t>
    </r>
    <r>
      <rPr>
        <sz val="8.5"/>
        <rFont val="Arial"/>
        <family val="2"/>
      </rPr>
      <t>. If selections exceed standard allowances,</t>
    </r>
  </si>
  <si>
    <r>
      <t>ASSOCIATION DUES:</t>
    </r>
    <r>
      <rPr>
        <sz val="9.5"/>
        <rFont val="Times New Roman"/>
        <family val="1"/>
      </rPr>
      <t xml:space="preserve">  Purchaser hereby acknowledges the existence of a property owners association with duties and </t>
    </r>
  </si>
  <si>
    <r>
      <t xml:space="preserve">     </t>
    </r>
    <r>
      <rPr>
        <b/>
        <u/>
        <sz val="8"/>
        <rFont val="Times New Roman"/>
        <family val="1"/>
      </rPr>
      <t>Stand Alone TV, pre</t>
    </r>
    <r>
      <rPr>
        <sz val="8"/>
        <rFont val="Times New Roman"/>
        <family val="1"/>
      </rPr>
      <t xml:space="preserve">wired to remote location electronic components separate from TV. Electronics located up to 35' away wired with </t>
    </r>
  </si>
  <si>
    <t xml:space="preserve">     two high speed HDMI plus a 4 wire pair for misc use and wall plates/grommet. Option ONLY for Prewire of HDMI Wires.</t>
  </si>
  <si>
    <t>Additional Garage Door Opener Prewire Placed</t>
  </si>
  <si>
    <t>Choice of stainless steel or black appliances (washer &amp; dryer always white)</t>
  </si>
  <si>
    <t>Choice of stainless steel or slate appliances (washer &amp; dryer always white)</t>
  </si>
  <si>
    <t>Smooth wall bath enclosures all other homes</t>
  </si>
  <si>
    <t>Fixtures / Hardware:</t>
  </si>
  <si>
    <t>FIXTURES / HARDWARE</t>
  </si>
  <si>
    <t xml:space="preserve">MASTER BATHROOM / BRADFORD </t>
  </si>
  <si>
    <t>Natural Blend</t>
  </si>
  <si>
    <t>Prestige Dry Stack</t>
  </si>
  <si>
    <t>Wood mantel (matches rail color) in Designer homes</t>
  </si>
  <si>
    <t xml:space="preserve">Furthermore, it is understood by buyer that any  remedies/repairs shall be completed in a manner typical of </t>
  </si>
  <si>
    <t>CONTRACT ADDENDUM</t>
  </si>
  <si>
    <t>common building practices and tolerances.</t>
  </si>
  <si>
    <r>
      <t xml:space="preserve">Annual HOA Dues: </t>
    </r>
    <r>
      <rPr>
        <b/>
        <u/>
        <sz val="7.5"/>
        <rFont val="Times New Roman"/>
        <family val="1"/>
      </rPr>
      <t>$350</t>
    </r>
    <r>
      <rPr>
        <sz val="7.5"/>
        <rFont val="Times New Roman"/>
        <family val="1"/>
      </rPr>
      <t xml:space="preserve"> lots: 205-221,300-311,313,314 &amp; Lots 316-327.  </t>
    </r>
    <r>
      <rPr>
        <b/>
        <u/>
        <sz val="7.5"/>
        <rFont val="Times New Roman"/>
        <family val="1"/>
      </rPr>
      <t>$475</t>
    </r>
    <r>
      <rPr>
        <sz val="7.5"/>
        <rFont val="Times New Roman"/>
        <family val="1"/>
      </rPr>
      <t xml:space="preserve"> lots: 5-22,64-71,73-82,85-102,173,194-204. </t>
    </r>
    <r>
      <rPr>
        <b/>
        <u/>
        <sz val="7.5"/>
        <rFont val="Times New Roman"/>
        <family val="1"/>
      </rPr>
      <t>$130</t>
    </r>
    <r>
      <rPr>
        <sz val="7.5"/>
        <rFont val="Times New Roman"/>
        <family val="1"/>
      </rPr>
      <t xml:space="preserve"> all other lots.</t>
    </r>
  </si>
  <si>
    <t>Whitetail Creek/Whitetail Ridge</t>
  </si>
  <si>
    <t>Celebrity to pay dues from closing date to end of calendar year.</t>
  </si>
  <si>
    <t>All Home Owner Associations (HOA's) are disclosed as a demonstration what dues may be at time of Purchase Agreement.</t>
  </si>
  <si>
    <t>Required to be acknowledge if New Home at Lot Stage.</t>
  </si>
  <si>
    <t xml:space="preserve"> (ONLY ESTIMATE)</t>
  </si>
  <si>
    <t xml:space="preserve">Completion Dates Confirmed </t>
  </si>
  <si>
    <t>30-45 Days Prior to Closing</t>
  </si>
  <si>
    <t>Broker</t>
  </si>
  <si>
    <r>
      <t xml:space="preserve">Celebrity Homes.  And I look forward to meeting with you the day of your </t>
    </r>
    <r>
      <rPr>
        <b/>
        <sz val="10"/>
        <rFont val="Arial"/>
        <family val="2"/>
      </rPr>
      <t>Welcome Home Orientation!</t>
    </r>
  </si>
  <si>
    <t>Prior to meeting at your New Home, your Celebrity Home Sales Representative</t>
  </si>
  <si>
    <t>Will provide you with a Memory Stick which will include, among other things,</t>
  </si>
  <si>
    <r>
      <rPr>
        <u/>
        <sz val="10"/>
        <rFont val="Arial"/>
        <family val="2"/>
      </rPr>
      <t>YOUR NEW HOME ORIENTATION Video!</t>
    </r>
    <r>
      <rPr>
        <sz val="10"/>
        <rFont val="Arial"/>
        <family val="2"/>
      </rPr>
      <t xml:space="preserve">  Make certain you take the time to watch this video!</t>
    </r>
  </si>
  <si>
    <t>This "List" is a complete and itemized check list of final "touch ups" and inspections.</t>
  </si>
  <si>
    <t>Because we will be having numerous trades and vendors working on your new home,</t>
  </si>
  <si>
    <r>
      <t xml:space="preserve">I ask that you </t>
    </r>
    <r>
      <rPr>
        <b/>
        <sz val="10"/>
        <rFont val="Arial"/>
        <family val="2"/>
      </rPr>
      <t>DO NOT</t>
    </r>
    <r>
      <rPr>
        <sz val="10"/>
        <rFont val="Arial"/>
        <family val="2"/>
      </rPr>
      <t xml:space="preserve"> visit the jobsite during this time period.</t>
    </r>
  </si>
  <si>
    <r>
      <t xml:space="preserve">3 to 5 days prior to </t>
    </r>
    <r>
      <rPr>
        <b/>
        <sz val="10"/>
        <rFont val="Arial"/>
        <family val="2"/>
      </rPr>
      <t>Your Welcome Home Orientation</t>
    </r>
    <r>
      <rPr>
        <sz val="10"/>
        <rFont val="Arial"/>
        <family val="2"/>
      </rPr>
      <t>, I will have my crew complete our "Punch List".</t>
    </r>
  </si>
  <si>
    <t>items regarding the construction, warranty and maintenance of your new home.</t>
  </si>
  <si>
    <r>
      <t xml:space="preserve">So there are no distractions, Celebrity Homes will only conduct a </t>
    </r>
    <r>
      <rPr>
        <b/>
        <sz val="10"/>
        <rFont val="Arial"/>
        <family val="2"/>
      </rPr>
      <t xml:space="preserve">Welcome Home Orientation </t>
    </r>
  </si>
  <si>
    <t>utility companies for the day of your closing, removing Celebrity Homes from billing.</t>
  </si>
  <si>
    <t>(I don’t want you to move in to your new home without services)</t>
  </si>
  <si>
    <r>
      <t xml:space="preserve">I look forward to meeting you soon, and Congratulations on </t>
    </r>
    <r>
      <rPr>
        <b/>
        <sz val="10"/>
        <rFont val="Arial"/>
        <family val="2"/>
      </rPr>
      <t>Your New Celebrity Home!</t>
    </r>
  </si>
  <si>
    <r>
      <t>We're Getting There</t>
    </r>
    <r>
      <rPr>
        <b/>
        <i/>
        <sz val="10"/>
        <rFont val="Arial"/>
        <family val="2"/>
      </rPr>
      <t>!  We have scheduled your Welcome Home Orientation and Closing on Your New Home!</t>
    </r>
  </si>
  <si>
    <t>Welcome Home Orientation*</t>
  </si>
  <si>
    <t>New Home Orientation Video &amp;</t>
  </si>
  <si>
    <t>Welcome Home Orientation Acknowledgement</t>
  </si>
  <si>
    <t>Welcome Home Orientation Date / Time:</t>
  </si>
  <si>
    <t>New Home Owner:</t>
  </si>
  <si>
    <t>(Time)</t>
  </si>
  <si>
    <t>Buyer</t>
  </si>
  <si>
    <t>Date</t>
  </si>
  <si>
    <t xml:space="preserve">NEW HOME ORIENTATION VIDEO. </t>
  </si>
  <si>
    <t>Canterberry Crossing South</t>
  </si>
  <si>
    <t>CANTERBERRY CROSSING SOUTH</t>
  </si>
  <si>
    <r>
      <t xml:space="preserve">The day of the </t>
    </r>
    <r>
      <rPr>
        <b/>
        <sz val="10"/>
        <rFont val="Arial"/>
        <family val="2"/>
      </rPr>
      <t>Welcome Home Orientation</t>
    </r>
    <r>
      <rPr>
        <sz val="10"/>
        <rFont val="Arial"/>
        <family val="2"/>
      </rPr>
      <t xml:space="preserve"> is about introducing YOU to YOUR New Home and reviewing</t>
    </r>
  </si>
  <si>
    <t>with the homeowners.  Refrain from bringing family and friends to this orientation.</t>
  </si>
  <si>
    <r>
      <t xml:space="preserve">Welcome Home Orientation, </t>
    </r>
    <r>
      <rPr>
        <sz val="10"/>
        <rFont val="Arial"/>
        <family val="2"/>
      </rPr>
      <t xml:space="preserve">pleaes note: a "request to discontinue services" is sent to all </t>
    </r>
  </si>
  <si>
    <t>Home Owner chooses or is unable to attend, or comply, closing shall not be interrupted.</t>
  </si>
  <si>
    <t>Welcome Home Orientation is offered as a courtesy by Celebrity Homes.  If Future</t>
  </si>
  <si>
    <t>Appliance Pkgs:</t>
  </si>
  <si>
    <t>Gas Range Pkg:</t>
  </si>
  <si>
    <t>Vinyl &amp; Dining Rm:</t>
  </si>
  <si>
    <t>~Lender may ask for Application Fee</t>
  </si>
  <si>
    <t xml:space="preserve">Broker </t>
  </si>
  <si>
    <t>Selections may be altered prior to MLC. No later than:</t>
  </si>
  <si>
    <t>PLACED SOLD BAG AT PROPERTY</t>
  </si>
  <si>
    <t>Lot Type:</t>
  </si>
  <si>
    <t>REQUIRED</t>
  </si>
  <si>
    <r>
      <rPr>
        <b/>
        <u/>
        <sz val="8"/>
        <rFont val="Times New Roman"/>
        <family val="1"/>
      </rPr>
      <t>Lifestyle,New Beginnings, Advantage</t>
    </r>
    <r>
      <rPr>
        <b/>
        <sz val="8"/>
        <rFont val="Times New Roman"/>
        <family val="1"/>
      </rPr>
      <t xml:space="preserve"> homes-full appliance package includes top mount freezer refrigerator &amp; laundry</t>
    </r>
  </si>
  <si>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- upgraded kitchen appliances includes side-by-side refrigerator &amp; laundry</t>
    </r>
  </si>
  <si>
    <r>
      <t xml:space="preserve">Vertical balusters on deck standard in Bellevue and on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>,</t>
    </r>
    <r>
      <rPr>
        <b/>
        <u/>
        <sz val="8"/>
        <rFont val="Times New Roman"/>
        <family val="1"/>
      </rPr>
      <t xml:space="preserve"> Lifestyle</t>
    </r>
    <r>
      <rPr>
        <b/>
        <sz val="8"/>
        <rFont val="Times New Roman"/>
        <family val="1"/>
      </rPr>
      <t xml:space="preserve"> homes.</t>
    </r>
  </si>
  <si>
    <t>Celebrity standard carpet and vinyl (model may demonstrate slight upgrade, verify with Celebrity Representative)</t>
  </si>
  <si>
    <t>NUMBER</t>
  </si>
  <si>
    <t>If Selected by Celebrity:</t>
  </si>
  <si>
    <t>DEN</t>
  </si>
  <si>
    <t>Imperial Tile is not able to assist you until you present this selection form to them</t>
  </si>
  <si>
    <t>we thank you for your</t>
  </si>
  <si>
    <t xml:space="preserve"> timely selections</t>
  </si>
  <si>
    <t>To meet construction schedules,</t>
  </si>
  <si>
    <t>Interior Paint :</t>
  </si>
  <si>
    <t>PAINT</t>
  </si>
  <si>
    <t>INTERIOR PAINT SELECTION:</t>
  </si>
  <si>
    <t>INTERIOR PAINT</t>
  </si>
  <si>
    <t>If applicable, buyer acknowledges that if appraisal does not allow for such allowance, buyer to pay outside of contract.</t>
  </si>
  <si>
    <t>INTERIOR PAINT COLOR</t>
  </si>
  <si>
    <t>Custom color and walls using any color painted in Celebrity Models-ceilings remain Kilim Beige:</t>
  </si>
  <si>
    <t xml:space="preserve">Selected With Designer </t>
  </si>
  <si>
    <t>WHITETAIL RIDGE</t>
  </si>
  <si>
    <t>DESIGNS</t>
  </si>
  <si>
    <t>LOGAN</t>
  </si>
  <si>
    <t>LOGAN VILLA</t>
  </si>
  <si>
    <t>BENTON</t>
  </si>
  <si>
    <t>WESTON</t>
  </si>
  <si>
    <t>AUSTIN</t>
  </si>
  <si>
    <t>SHERIDAN</t>
  </si>
  <si>
    <t>CONCORD</t>
  </si>
  <si>
    <t>PRESTON</t>
  </si>
  <si>
    <t>CARMEL</t>
  </si>
  <si>
    <t>STERLING</t>
  </si>
  <si>
    <t>SEVILLE</t>
  </si>
  <si>
    <t>CHANDLER</t>
  </si>
  <si>
    <t>CAMBRIDGE</t>
  </si>
  <si>
    <t>KINGSTON</t>
  </si>
  <si>
    <t>SHELBY</t>
  </si>
  <si>
    <t>BRADFORD</t>
  </si>
  <si>
    <t>BRIDGEPORT</t>
  </si>
  <si>
    <t>DANBURY</t>
  </si>
  <si>
    <t>LANGDON</t>
  </si>
  <si>
    <t>MANCHESTER</t>
  </si>
  <si>
    <t>NO "A" Elevation if Presale</t>
  </si>
  <si>
    <t>(Cannot add if Spec'd)</t>
  </si>
  <si>
    <t>Required Field</t>
  </si>
  <si>
    <t>Home Site Field</t>
  </si>
  <si>
    <t>Kitchen / Appliance Field</t>
  </si>
  <si>
    <t>Fixture/Hardware Field</t>
  </si>
  <si>
    <t>Specific Plan Custom Field</t>
  </si>
  <si>
    <t>Fireplace Field</t>
  </si>
  <si>
    <t>3 Car GarageField</t>
  </si>
  <si>
    <t>Deck Field</t>
  </si>
  <si>
    <t>Underground Sprinkler Field</t>
  </si>
  <si>
    <t>Walkout Basement Field</t>
  </si>
  <si>
    <t>Additional Daylight Window Field</t>
  </si>
  <si>
    <t>Misc  Field</t>
  </si>
  <si>
    <t xml:space="preserve">Buyer acknowledges that the annual HOA dues have been abated thru 2016 and may be assessed and collected in the future at the discretion of the </t>
  </si>
  <si>
    <t>Whitetail Homeowner's Association.</t>
  </si>
  <si>
    <t>Lots 3,63 through 69, inclusive,79,Outlot B,and lots108 through 110,inclusive,grant the Association the right to enter upon the Landscape</t>
  </si>
  <si>
    <t xml:space="preserve">Easement area for the purpose of maintaining the underground sprinkler system and the trees and other landscaping located theron. Owners of </t>
  </si>
  <si>
    <t>expressly include replacement of any dead trees and other landscaping.</t>
  </si>
  <si>
    <t xml:space="preserve">Standard &amp; Custom Selection: ceilings/closets/pantry/linens Kilim Beige. Final Selections MUST BE MADE in a timely manner, per Purchase Agreement.  </t>
  </si>
  <si>
    <t>"Sellhorst" to Contact Immediately To Verify Locations</t>
  </si>
  <si>
    <t>Designer Interior Paint Notification Form</t>
  </si>
  <si>
    <t>Buyer has selected "Designer Interior Paint Package"</t>
  </si>
  <si>
    <t>Stage of Construction at Time of Contract:</t>
  </si>
  <si>
    <t>Celebrity Home Verification of Loan / Contingency Status</t>
  </si>
  <si>
    <t>Mortgage Loan Commitment / Funds Verified</t>
  </si>
  <si>
    <t>Notification Sent to Celebrity Representative</t>
  </si>
  <si>
    <t>Notification Sent to D3</t>
  </si>
  <si>
    <t>Verification of satisfied Contingency Status</t>
  </si>
  <si>
    <t>Pursuant to purchase agreement, all selections to be finalized within 15 days of verification Mortgage Loan Commitment (MLC)</t>
  </si>
  <si>
    <t>D3 Interiors</t>
  </si>
  <si>
    <t xml:space="preserve">Contact Information: </t>
  </si>
  <si>
    <t>(Requires $2,000 non-refundable deposit)</t>
  </si>
  <si>
    <t>Post Contract Addendum-Additional EMD</t>
  </si>
  <si>
    <r>
      <t xml:space="preserve">POST CONTRACT </t>
    </r>
    <r>
      <rPr>
        <b/>
        <i/>
        <u/>
        <sz val="10"/>
        <rFont val="Times New Roman"/>
        <family val="1"/>
      </rPr>
      <t>ADDITIONAL EARNEST MONEY DEPOSIT</t>
    </r>
  </si>
  <si>
    <t xml:space="preserve">Pursuant to Accepted Purchase Agreement:  All deposits to be applied to purchase price at closing </t>
  </si>
  <si>
    <t>unless otherwise stated herein</t>
  </si>
  <si>
    <t>Check Number:  ________________</t>
  </si>
  <si>
    <t>Post Contract Addendum - Cash Item Addendum</t>
  </si>
  <si>
    <t>Post Contract Addendum - Floor Covering  / Cash Item Addendum</t>
  </si>
  <si>
    <t>in the amount of :  $_________________</t>
  </si>
  <si>
    <t xml:space="preserve">Buyer is depositing additional Earnest Money Deposit Funds, regarding the purchase of noted property,  </t>
  </si>
  <si>
    <t xml:space="preserve">painting) and/or back-orders,change orders,or other causes delay completion of interior items completion of such items will occur as soon as the weather/scheduling, other </t>
  </si>
  <si>
    <r>
      <t xml:space="preserve">causes and construction schedules permit. </t>
    </r>
    <r>
      <rPr>
        <b/>
        <sz val="7"/>
        <rFont val="Arial"/>
        <family val="2"/>
      </rPr>
      <t xml:space="preserve"> If required by the lender</t>
    </r>
    <r>
      <rPr>
        <sz val="7"/>
        <rFont val="Arial"/>
        <family val="2"/>
      </rPr>
      <t>, the cost of the completing said items will be escrowed from the closing proceeds, and the parties</t>
    </r>
  </si>
  <si>
    <t>If Preferred lender is used for mortgage, Seller/Lender to pay the following closing costs:  appraisal, credit report(s), flood insurance certificate,</t>
  </si>
  <si>
    <t>Additional Earnest Money Deposit Funds may be required if Lender determines GIFT FUNDS are needed to obtain financing.</t>
  </si>
  <si>
    <t>ASPEN</t>
  </si>
  <si>
    <t>LINDEN</t>
  </si>
  <si>
    <t>CARLTON</t>
  </si>
  <si>
    <t>HAMPTON</t>
  </si>
  <si>
    <t>SANTEE</t>
  </si>
  <si>
    <t>VISTA</t>
  </si>
  <si>
    <t>DEL RAY</t>
  </si>
  <si>
    <t xml:space="preserve">Pursuant to Purchase Agreement, property is a newly constructed residential real property which has never been occupied.  </t>
  </si>
  <si>
    <t xml:space="preserve">Buyer  acknowledges the following: </t>
  </si>
  <si>
    <t>Security / Audio Field</t>
  </si>
  <si>
    <t>2-10 Home Buyers Warranty, and Seasonal Maintenance Videos.</t>
  </si>
  <si>
    <t xml:space="preserve">Annual HOA Dues anticipated for community. Buyer acknowledges Drainage Easement on rear 20' of lots 20 - 32. Buyer also acknowledges and agrees </t>
  </si>
  <si>
    <t>that no fence or landscaping may be constructed in or across any portion of said easement.  This provision shall survive closing.</t>
  </si>
  <si>
    <t>Wood/Ceramic Flooring:</t>
  </si>
  <si>
    <t>Wood/Ceramic @ Trim:</t>
  </si>
  <si>
    <t>*Countertops: Kitchen 1 Color, 1/2 bath 1 color, master 1 color, main &amp; optional basement bath 1 color</t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</si>
  <si>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KITCHEN TOPS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</si>
  <si>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MASTER BATH TOP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</si>
  <si>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MAIN BATHS</t>
    </r>
  </si>
  <si>
    <r>
      <rPr>
        <b/>
        <u/>
        <sz val="10"/>
        <rFont val="Times New Roman"/>
        <family val="1"/>
      </rPr>
      <t>*</t>
    </r>
    <r>
      <rPr>
        <u/>
        <sz val="10"/>
        <rFont val="Times New Roman"/>
        <family val="1"/>
      </rPr>
      <t>1/2 BATH</t>
    </r>
  </si>
  <si>
    <r>
      <t>(Field Stone</t>
    </r>
    <r>
      <rPr>
        <b/>
        <sz val="7"/>
        <rFont val="Times New Roman"/>
        <family val="1"/>
      </rPr>
      <t xml:space="preserve"> NOT </t>
    </r>
    <r>
      <rPr>
        <sz val="7"/>
        <rFont val="Times New Roman"/>
        <family val="1"/>
      </rPr>
      <t>allowed on Fireplace)</t>
    </r>
  </si>
  <si>
    <t>Designer Selection Package</t>
  </si>
  <si>
    <t>(Designer Selection Package/Whole House Selection, see below)</t>
  </si>
  <si>
    <r>
      <rPr>
        <b/>
        <sz val="8"/>
        <rFont val="Arial"/>
        <family val="2"/>
      </rPr>
      <t>1.</t>
    </r>
    <r>
      <rPr>
        <sz val="8"/>
        <rFont val="Arial"/>
        <family val="2"/>
      </rPr>
      <t xml:space="preserve">   Representative will instruct buyer when to contact Designer .</t>
    </r>
  </si>
  <si>
    <r>
      <rPr>
        <b/>
        <sz val="8"/>
        <rFont val="Arial"/>
        <family val="2"/>
      </rPr>
      <t xml:space="preserve">2. </t>
    </r>
    <r>
      <rPr>
        <sz val="8"/>
        <rFont val="Arial"/>
        <family val="2"/>
      </rPr>
      <t xml:space="preserve">  Selections to be made upon receiving Mortgage Loan Commitment from Lender (if applicable) and verified existing home contingency. (if applicable)</t>
    </r>
  </si>
  <si>
    <r>
      <rPr>
        <b/>
        <sz val="8"/>
        <rFont val="Arial"/>
        <family val="2"/>
      </rPr>
      <t xml:space="preserve">3. </t>
    </r>
    <r>
      <rPr>
        <sz val="8"/>
        <rFont val="Arial"/>
        <family val="2"/>
      </rPr>
      <t xml:space="preserve">  Buyer must use professional design assistance for this option. Price includes 2 hours of assistance at Imperial Tile, by appointment</t>
    </r>
    <r>
      <rPr>
        <b/>
        <sz val="8"/>
        <rFont val="Arial"/>
        <family val="2"/>
      </rPr>
      <t xml:space="preserve"> ONLY.</t>
    </r>
  </si>
  <si>
    <r>
      <rPr>
        <b/>
        <sz val="8"/>
        <rFont val="Arial"/>
        <family val="2"/>
      </rPr>
      <t>4.</t>
    </r>
    <r>
      <rPr>
        <sz val="8"/>
        <rFont val="Arial"/>
        <family val="2"/>
      </rPr>
      <t xml:space="preserve">   All selections are final at time of selections.  </t>
    </r>
  </si>
  <si>
    <t>Kitchen 1 color, 1/2 bath 1 color, master 1 color, main and optional basement bath 1 color</t>
  </si>
  <si>
    <t>Countertop / Fireplace Selections / Floor Coverings / Interior Paint</t>
  </si>
  <si>
    <t>BUDGET SHEET</t>
  </si>
  <si>
    <t xml:space="preserve">DATE:  </t>
  </si>
  <si>
    <t xml:space="preserve">BUYER:  </t>
  </si>
  <si>
    <t xml:space="preserve">JOB #:  </t>
  </si>
  <si>
    <t xml:space="preserve">ADDRESS:  </t>
  </si>
  <si>
    <t xml:space="preserve">STYLE:  </t>
  </si>
  <si>
    <t xml:space="preserve">ELEV:  </t>
  </si>
  <si>
    <t>WHERE</t>
  </si>
  <si>
    <t>INCLUDE</t>
  </si>
  <si>
    <t>ADDITIONAL NOTES</t>
  </si>
  <si>
    <t>FOUND</t>
  </si>
  <si>
    <t>BUDGET</t>
  </si>
  <si>
    <t>PERMIT</t>
  </si>
  <si>
    <t>BASE OMAHA</t>
  </si>
  <si>
    <t>CANTERBERRY SOUTH</t>
  </si>
  <si>
    <t>SUNRIDGE/WHITETAIL CK</t>
  </si>
  <si>
    <t>ELEVATION B</t>
  </si>
  <si>
    <t>ELEVATION C</t>
  </si>
  <si>
    <t>ELEVATION D, E, F</t>
  </si>
  <si>
    <t>STND</t>
  </si>
  <si>
    <t>CORNER LOT</t>
  </si>
  <si>
    <t>ONE COLOR PAINT</t>
  </si>
  <si>
    <t>CUSTOM PAINT NB</t>
  </si>
  <si>
    <t>CUSTOM PAINT ADVANT</t>
  </si>
  <si>
    <t>CUSTOM PAINT DESIGN</t>
  </si>
  <si>
    <t>UPGRADE APPLAINCES</t>
  </si>
  <si>
    <t>GAS RANGE</t>
  </si>
  <si>
    <t>FRENCH DOOR REFER</t>
  </si>
  <si>
    <t>DROP ZONE REFER</t>
  </si>
  <si>
    <t>DELETE TOP MOUNT</t>
  </si>
  <si>
    <t>DELETE S X S</t>
  </si>
  <si>
    <t>DELETE W + D</t>
  </si>
  <si>
    <t>BENTON ANTIQUE ISLAND</t>
  </si>
  <si>
    <t>UPGRADE CABINETS</t>
  </si>
  <si>
    <t>QUARTZ KITCHEN TOPS</t>
  </si>
  <si>
    <t>QUARTZ VANITY TOPS</t>
  </si>
  <si>
    <t>TILE BACKSPLASH</t>
  </si>
  <si>
    <t>BALUSTERS</t>
  </si>
  <si>
    <t>12 X 10 DECK</t>
  </si>
  <si>
    <t>14 X 12 DECK</t>
  </si>
  <si>
    <t>16 X 1- DECK</t>
  </si>
  <si>
    <t>COVERED DECK</t>
  </si>
  <si>
    <t>FINISH BASEMENT</t>
  </si>
  <si>
    <t>BSMT BEDROOM/BATH</t>
  </si>
  <si>
    <t>BSMT 1/2 BATH</t>
  </si>
  <si>
    <t>STONE TO MANTEL FP</t>
  </si>
  <si>
    <t>STONE TO CEILING FP</t>
  </si>
  <si>
    <t>QUARTZ FULL FP</t>
  </si>
  <si>
    <t>GRANITE TILE FP</t>
  </si>
  <si>
    <t>ORB - S-STORY</t>
  </si>
  <si>
    <t>ORB RANCH</t>
  </si>
  <si>
    <t>WOOD/CERAMIC FLOOR</t>
  </si>
  <si>
    <t>VINYL DINING ROOM</t>
  </si>
  <si>
    <t>3-CAR GARAGE</t>
  </si>
  <si>
    <t>SECURITY SYSTEM</t>
  </si>
  <si>
    <t>SURROUND SOUND</t>
  </si>
  <si>
    <t xml:space="preserve">How many = </t>
  </si>
  <si>
    <t>MULTI-ROOM AUDIO</t>
  </si>
  <si>
    <t>STAND ALONE TV</t>
  </si>
  <si>
    <t>LARGER TRIM</t>
  </si>
  <si>
    <t>2800 SPRINKLE STND</t>
  </si>
  <si>
    <t>3300 SPRINKLER MED</t>
  </si>
  <si>
    <t>3800 SPRINKLER LARGE</t>
  </si>
  <si>
    <t>CORNER SPRINKLER</t>
  </si>
  <si>
    <t>WALKOUT</t>
  </si>
  <si>
    <t>ADD BSMT WINDOW</t>
  </si>
  <si>
    <r>
      <t>CLOSING OF EXISTING HOME</t>
    </r>
    <r>
      <rPr>
        <sz val="7"/>
        <rFont val="Arial"/>
        <family val="2"/>
      </rPr>
      <t xml:space="preserve"> shall occur</t>
    </r>
    <r>
      <rPr>
        <b/>
        <sz val="7"/>
        <rFont val="Arial"/>
        <family val="2"/>
      </rPr>
      <t xml:space="preserve"> NO LATER</t>
    </r>
    <r>
      <rPr>
        <sz val="7"/>
        <rFont val="Arial"/>
        <family val="2"/>
      </rPr>
      <t xml:space="preserve"> than 3 business days prior to closing of New Celebrity Home.</t>
    </r>
  </si>
  <si>
    <t>(Requires $2k or $6k non-refundable deposit)</t>
  </si>
  <si>
    <t>(Add'l $500 after RI)</t>
  </si>
  <si>
    <t>Julie Odermatt - Allied ASID</t>
  </si>
  <si>
    <t>julie@d3interiors.net</t>
  </si>
  <si>
    <t>402-216-7911</t>
  </si>
  <si>
    <t xml:space="preserve">      15 days after contract is written. (unless Designer Pkg Selected) If selections exceed standard allowances, buyer to pay </t>
  </si>
  <si>
    <t xml:space="preserve">       difference to Celebrity Homes, Inc. upon finalizing selections. Funds to be submitted via Cash Item Addendum.</t>
  </si>
  <si>
    <t>Door Style:</t>
  </si>
  <si>
    <t>Trim Color:</t>
  </si>
  <si>
    <t>Cabinet Style:</t>
  </si>
  <si>
    <t>Cabinet / Rail Color</t>
  </si>
  <si>
    <t>2nd Cabinet Color (if option selected):</t>
  </si>
  <si>
    <t>submitted and accepted by Celebrity Homes to verify selections.</t>
  </si>
  <si>
    <t>DAYTON DLX</t>
  </si>
  <si>
    <t xml:space="preserve">Tentative </t>
  </si>
  <si>
    <t>Interior Designer Package Appointment Notification</t>
  </si>
  <si>
    <t>Home Style:</t>
  </si>
  <si>
    <t>Contact Phone (1):</t>
  </si>
  <si>
    <t>Home</t>
  </si>
  <si>
    <t>Work</t>
  </si>
  <si>
    <t>Celebrity Home Representative:</t>
  </si>
  <si>
    <t>Schedule Meeting, No Sooner Than:</t>
  </si>
  <si>
    <t xml:space="preserve">As soon as Mortgage Loan Commitment is received by Celebrity Homes, and there are NO OTHER </t>
  </si>
  <si>
    <t>may meet Home Buyer)</t>
  </si>
  <si>
    <r>
      <t xml:space="preserve">to confirm scheduled appointment.  </t>
    </r>
    <r>
      <rPr>
        <i/>
        <u/>
        <sz val="10"/>
        <rFont val="Arial"/>
        <family val="2"/>
      </rPr>
      <t xml:space="preserve">(NO Appointment is to occur until Celebrity Homes confirms that </t>
    </r>
  </si>
  <si>
    <t>Contact Phone (2):</t>
  </si>
  <si>
    <t>Celebrity Home Representative FILE Checklist</t>
  </si>
  <si>
    <t>(staple this checklist to Sales Agent's Working File)</t>
  </si>
  <si>
    <t>Model:</t>
  </si>
  <si>
    <t>Job#:</t>
  </si>
  <si>
    <t>Est. Completion:</t>
  </si>
  <si>
    <t>Required Task</t>
  </si>
  <si>
    <t>Call the New Home Owner and just say, "Thank You"</t>
  </si>
  <si>
    <t>Submit Purchase Agreement to Celebrity Homes</t>
  </si>
  <si>
    <t>If applicable, correct and resubmit Purchase Agreement back to Celebrity Homes. (after reviewing with buyer)</t>
  </si>
  <si>
    <t>Within 24 Hours of being contacted by Celebrity Homes</t>
  </si>
  <si>
    <t>Receive Accepted Purchase Agreement from Celebrity Homes</t>
  </si>
  <si>
    <t>Mail Accepted Purchase Agreement (4 Pages) along with pre-typed letter to buyer.</t>
  </si>
  <si>
    <t xml:space="preserve">Copy of Pre-Typed letter to Celebrity Home Office for Office File. (if applicable; to lender &amp; realtor)  </t>
  </si>
  <si>
    <t>To be received by:</t>
  </si>
  <si>
    <t>Interior Selections finalized at Imperial Tile</t>
  </si>
  <si>
    <t>Without "Designer Package" selected. (standard)</t>
  </si>
  <si>
    <t>If "Designer Package" Selected</t>
  </si>
  <si>
    <t xml:space="preserve">       Date Celebrity Homes Verified MLC w/ NO Contingencies.</t>
  </si>
  <si>
    <t>Designer Letter Mailed to Buyer</t>
  </si>
  <si>
    <t>Funds due by:</t>
  </si>
  <si>
    <t>Plans &amp; Specs submitted to Celebrity Homes. (if applicable)</t>
  </si>
  <si>
    <t xml:space="preserve">Move-In Orientation Video Letter Submitted to Celebrity Homes.  If not submitted in a timely manner, Celebrity </t>
  </si>
  <si>
    <t>Closing Letter Mailed to Buyer.  Copy to Main Office.  (Copy to Realtor, Lender, Trade Coordinator, etc.)</t>
  </si>
  <si>
    <t>Date of Sale:</t>
  </si>
  <si>
    <t>UPDATE Letters</t>
  </si>
  <si>
    <t>Send to Realtor if applicable (include community / specific home"HOT SHEET" and YOUR Card!)</t>
  </si>
  <si>
    <r>
      <rPr>
        <b/>
        <sz val="9"/>
        <rFont val="Arial"/>
        <family val="2"/>
      </rPr>
      <t>Basement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</si>
  <si>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Framing Letter</t>
    </r>
    <r>
      <rPr>
        <sz val="9"/>
        <rFont val="Arial"/>
        <family val="2"/>
      </rPr>
      <t xml:space="preserve"> Sent to Home Owner</t>
    </r>
  </si>
  <si>
    <r>
      <rPr>
        <b/>
        <sz val="9"/>
        <rFont val="Arial"/>
        <family val="2"/>
      </rPr>
      <t>Rough In Letter</t>
    </r>
    <r>
      <rPr>
        <sz val="9"/>
        <rFont val="Arial"/>
        <family val="2"/>
      </rPr>
      <t xml:space="preserve"> Sent to Home Owner</t>
    </r>
  </si>
  <si>
    <t>ABBREVIATIONS</t>
  </si>
  <si>
    <t>Mortgage Loan Commitment / Verification of Funds (cash buyer) received &amp; approved by Celebrity Homes.</t>
  </si>
  <si>
    <t>Mail Accepted EXTERIOR Color Form to Buyer. (if applicable)</t>
  </si>
  <si>
    <t>Additional Earnest Money Due from Buyer:</t>
  </si>
  <si>
    <t>Mortgage Officer:</t>
  </si>
  <si>
    <t>Type of Financing:</t>
  </si>
  <si>
    <t>Company:</t>
  </si>
  <si>
    <t>Carpet Overage Amount:</t>
  </si>
  <si>
    <t>$</t>
  </si>
  <si>
    <t xml:space="preserve">.  Submitted to Celebrity Homes. </t>
  </si>
  <si>
    <t>What is next for YOU?</t>
  </si>
  <si>
    <t>You need to apply for Loan (if applicable) by:</t>
  </si>
  <si>
    <t>Your Celebrity Home Representative should have already set up</t>
  </si>
  <si>
    <t>at tentative Loan Application Appointment for you.</t>
  </si>
  <si>
    <t>You need to finalize your Interior Selections by :</t>
  </si>
  <si>
    <t>Imperial Tile</t>
  </si>
  <si>
    <t>14723 Industrial Rd</t>
  </si>
  <si>
    <t>(on frontage street, just south of Industrial Rd)</t>
  </si>
  <si>
    <t>You need to obtain Mortgage Loan Commitment by:</t>
  </si>
  <si>
    <t>(per purchase agreement)</t>
  </si>
  <si>
    <t>What's NEXT?</t>
  </si>
  <si>
    <t xml:space="preserve">to set up a tentative appointmet.  Celebrity Home Representative &amp; </t>
  </si>
  <si>
    <t>Designer will contact you to confirm appointment upon confirmation</t>
  </si>
  <si>
    <t xml:space="preserve">of Mortgage Loan Commitment </t>
  </si>
  <si>
    <t>Must be submitted by 11am, following day. (either in "contract box" or "office drop box")</t>
  </si>
  <si>
    <r>
      <rPr>
        <b/>
        <sz val="9"/>
        <rFont val="Arial"/>
        <family val="2"/>
      </rPr>
      <t xml:space="preserve">Did you earn a referral? </t>
    </r>
    <r>
      <rPr>
        <sz val="9"/>
        <rFont val="Arial"/>
        <family val="2"/>
      </rPr>
      <t xml:space="preserve"> If you think you did, call and ask for one! </t>
    </r>
  </si>
  <si>
    <t>or delays resulting from such work, whether approved or not.  In addition, Buyer agrees not to visit said property, unless accompanied by Celebrity Home Representative, and</t>
  </si>
  <si>
    <t>This is ONLY a reminder to schedule appointment, NOT TO MEET with Homeowner.</t>
  </si>
  <si>
    <r>
      <t xml:space="preserve">These are </t>
    </r>
    <r>
      <rPr>
        <b/>
        <u/>
        <sz val="10"/>
        <rFont val="Arial"/>
        <family val="2"/>
      </rPr>
      <t>ONLY</t>
    </r>
    <r>
      <rPr>
        <b/>
        <sz val="10"/>
        <rFont val="Arial"/>
        <family val="2"/>
      </rPr>
      <t xml:space="preserve"> estimates!</t>
    </r>
  </si>
  <si>
    <r>
      <rPr>
        <u/>
        <sz val="8.5"/>
        <rFont val="Arial"/>
        <family val="2"/>
      </rPr>
      <t>Video</t>
    </r>
    <r>
      <rPr>
        <sz val="8.5"/>
        <rFont val="Arial"/>
        <family val="2"/>
      </rPr>
      <t xml:space="preserve"> must be viewed by homeowner</t>
    </r>
  </si>
  <si>
    <t xml:space="preserve">6' patio door/2 windows/13x11 patio/14x12 deck </t>
  </si>
  <si>
    <t>Post Contract Addendum - Re-Selections</t>
  </si>
  <si>
    <r>
      <t xml:space="preserve">POST CONTRACT </t>
    </r>
    <r>
      <rPr>
        <b/>
        <i/>
        <u/>
        <sz val="10"/>
        <rFont val="Times New Roman"/>
        <family val="1"/>
      </rPr>
      <t>RE-SELECTIONS</t>
    </r>
  </si>
  <si>
    <t>(Selections cannot be made after MLC received)</t>
  </si>
  <si>
    <t>(must be filled in)</t>
  </si>
  <si>
    <t>Cabinet FINAL:</t>
  </si>
  <si>
    <t>Rail (same as above):</t>
  </si>
  <si>
    <t>Door Style FINAL:</t>
  </si>
  <si>
    <t>Trim / Door Color:</t>
  </si>
  <si>
    <t>Appliance Color FINAL:</t>
  </si>
  <si>
    <t>Fireplace Color FINAL:</t>
  </si>
  <si>
    <r>
      <t xml:space="preserve">Buyer may RE-SELECT the following selections within </t>
    </r>
    <r>
      <rPr>
        <sz val="16"/>
        <rFont val="Times New Roman"/>
        <family val="1"/>
      </rPr>
      <t>7 days</t>
    </r>
    <r>
      <rPr>
        <sz val="10"/>
        <rFont val="Times New Roman"/>
        <family val="1"/>
      </rPr>
      <t xml:space="preserve"> of Purchase Agreement</t>
    </r>
  </si>
  <si>
    <t>Re-selections must be made, no later than:</t>
  </si>
  <si>
    <r>
      <rPr>
        <sz val="8"/>
        <rFont val="Times New Roman"/>
        <family val="1"/>
      </rPr>
      <t>For Clarity Purposes,</t>
    </r>
    <r>
      <rPr>
        <b/>
        <sz val="8"/>
        <rFont val="Times New Roman"/>
        <family val="1"/>
      </rPr>
      <t xml:space="preserve"> ORIGINAL ADDENDUM MUST BE SUBMITTED </t>
    </r>
    <r>
      <rPr>
        <sz val="8"/>
        <rFont val="Times New Roman"/>
        <family val="1"/>
      </rPr>
      <t>(faxed, scanned, copied versions will not be processed)</t>
    </r>
  </si>
  <si>
    <r>
      <t xml:space="preserve">                                          </t>
    </r>
    <r>
      <rPr>
        <b/>
        <sz val="10"/>
        <rFont val="Times New Roman"/>
        <family val="1"/>
      </rPr>
      <t>Choice #1                      Choice #2</t>
    </r>
  </si>
  <si>
    <r>
      <t xml:space="preserve">WARRANTY:  </t>
    </r>
    <r>
      <rPr>
        <sz val="7"/>
        <rFont val="Arial"/>
        <family val="2"/>
      </rPr>
      <t>Buyer hereby acknowledges that Seller provides a One Year - Express Limited Warranty and the 2-10 Homes Buyer's Warranty, which</t>
    </r>
  </si>
  <si>
    <t>METHYELENE CHLORIDE (FOUND IN SOME PAINT THINNERS) AND /OR ALL OTHER ENVIRONMENTAL POLLUTANTS. THIS PROVISION MODIFIES</t>
  </si>
  <si>
    <t xml:space="preserve">THE TERMS AND CONDITIONS CONTAINED IN THE 2-10 HOME BUYERS WARRANTY AND TO THE FULLEST EXTENT ALLOWED BY LAW </t>
  </si>
  <si>
    <t>SPECIFICALLY EXCLUDES ANY COVERAGE FOR EXTERIOR CONCRETE,INCLUDING BUT NOT LIMITED TO,DRIVEWAYS,SIDEWALKS,PATIOS,STOOPS,OR STAIRS</t>
  </si>
  <si>
    <t xml:space="preserve">The only warranties Seller provides to the Buyer are those contained in the above referenced, written warranty programs.  Buyer acknowledges that no one can add to or vary the </t>
  </si>
  <si>
    <r>
      <t>CONCRETE WARRANTY ACKNOWLEDGEMENT:</t>
    </r>
    <r>
      <rPr>
        <sz val="7"/>
        <rFont val="Arial"/>
        <family val="2"/>
      </rPr>
      <t xml:space="preserve">  Control joints are placed in the concrete to help control cracks and provide a less visible area for them </t>
    </r>
  </si>
  <si>
    <t xml:space="preserve">to occur. It is the responsibility of the homeowner to caulk the control joints to better ensure against excess moisture getting under the slab. </t>
  </si>
  <si>
    <t>Keeping moving vans and heavy trucks off sidewalks and driveways will help you avoid one of the most common causes of concrete cracks.</t>
  </si>
  <si>
    <r>
      <t>In addition</t>
    </r>
    <r>
      <rPr>
        <sz val="7"/>
        <rFont val="Arial"/>
        <family val="2"/>
      </rPr>
      <t>,it is also strongly recommended that sand be spread on walks,steps,and drives during icy weather since de-icing products contain materials harmful to concrete.</t>
    </r>
  </si>
  <si>
    <r>
      <t xml:space="preserve">Many of these products cause either discolorationor peeling/spalling of the surface, or both. </t>
    </r>
    <r>
      <rPr>
        <b/>
        <sz val="7"/>
        <rFont val="Arial"/>
        <family val="2"/>
      </rPr>
      <t>DO NOT USE SALT</t>
    </r>
    <r>
      <rPr>
        <sz val="7"/>
        <rFont val="Arial"/>
        <family val="2"/>
      </rPr>
      <t xml:space="preserve">. SALT CARRIED IN UNDER THE CAR AND ON TIRES </t>
    </r>
  </si>
  <si>
    <r>
      <t xml:space="preserve">FROM CITY STREETS CAN ALSO DAMAGE DRIVES AND GARAGE FLOORS. </t>
    </r>
    <r>
      <rPr>
        <b/>
        <sz val="7"/>
        <rFont val="Arial"/>
        <family val="2"/>
      </rPr>
      <t>HEAVING,DISCOLORATION/SPALLING/SCALING/PEELING/CRACKING</t>
    </r>
    <r>
      <rPr>
        <sz val="7"/>
        <rFont val="Arial"/>
        <family val="2"/>
      </rPr>
      <t xml:space="preserve"> </t>
    </r>
    <r>
      <rPr>
        <b/>
        <sz val="7"/>
        <rFont val="Arial"/>
        <family val="2"/>
      </rPr>
      <t xml:space="preserve">can be </t>
    </r>
  </si>
  <si>
    <t xml:space="preserve">caused by elements outside the contractor's control and is not  covered under your warranty.**THIS PROVISION MODIFIES THE TERMS AND </t>
  </si>
  <si>
    <t>CONDITIONS CONTAINED IN THE 2-10 HOME BUYERS WARRANTY AND TO THE FULLEST EXTENT ALLOWED BY LAW SPECIFICALLY EXCLUDES</t>
  </si>
  <si>
    <t>ANY COVERAGE FOR EXTERIOR CONCRETE, INCLUDING BUT NOT LIMITED TO,DRIVEWAYS,SIDEWALKS,PATIOS,STOOPS,OR STAIRS</t>
  </si>
  <si>
    <t>shall be, the best of the Seller's ability, in the order of move-in.  Buyer agrees not to impede or obstruct Seller's efforts in finalizing escrowed items.</t>
  </si>
  <si>
    <t>Trim/Door Color:</t>
  </si>
  <si>
    <r>
      <t xml:space="preserve">To </t>
    </r>
    <r>
      <rPr>
        <b/>
        <sz val="10"/>
        <rFont val="Arial"/>
        <family val="2"/>
      </rPr>
      <t>Celebrity Homes</t>
    </r>
  </si>
  <si>
    <r>
      <t xml:space="preserve">To </t>
    </r>
    <r>
      <rPr>
        <b/>
        <sz val="10"/>
        <rFont val="Arial"/>
        <family val="2"/>
      </rPr>
      <t>Buyer</t>
    </r>
  </si>
  <si>
    <r>
      <t xml:space="preserve">To </t>
    </r>
    <r>
      <rPr>
        <b/>
        <sz val="10"/>
        <rFont val="Arial"/>
        <family val="2"/>
      </rPr>
      <t>YOUR</t>
    </r>
    <r>
      <rPr>
        <sz val="10"/>
        <rFont val="Arial"/>
      </rPr>
      <t xml:space="preserve"> Folder</t>
    </r>
  </si>
  <si>
    <r>
      <t xml:space="preserve">Altering above selections requires </t>
    </r>
    <r>
      <rPr>
        <b/>
        <sz val="9"/>
        <rFont val="Arial"/>
        <family val="2"/>
      </rPr>
      <t>BUYER</t>
    </r>
    <r>
      <rPr>
        <sz val="9"/>
        <rFont val="Arial"/>
        <family val="2"/>
      </rPr>
      <t xml:space="preserve"> to inform Celebrity Home </t>
    </r>
  </si>
  <si>
    <r>
      <t xml:space="preserve">Sales Representative of altered selections.  Addendum </t>
    </r>
    <r>
      <rPr>
        <b/>
        <sz val="9"/>
        <rFont val="Arial"/>
        <family val="2"/>
      </rPr>
      <t>MUST</t>
    </r>
    <r>
      <rPr>
        <sz val="9"/>
        <rFont val="Arial"/>
        <family val="2"/>
      </rPr>
      <t xml:space="preserve"> be </t>
    </r>
  </si>
  <si>
    <t>DAYTON DLX PATIO</t>
  </si>
  <si>
    <t>Upgraded Fireplace Face:</t>
  </si>
  <si>
    <t>AGENTS</t>
  </si>
  <si>
    <t>such as finsihed basement, wood floors, etc.</t>
  </si>
  <si>
    <t>Est. Completion*</t>
  </si>
  <si>
    <t>*Estimated Dates may vary with added features</t>
  </si>
  <si>
    <t>*</t>
  </si>
  <si>
    <t xml:space="preserve">Buyer agrees not to make exterior improvements until such items are finalized after closing, </t>
  </si>
  <si>
    <t xml:space="preserve">6' patio door/2 windows/11x10 patio/11x9 deck </t>
  </si>
  <si>
    <t xml:space="preserve">6' patio door/2 windows/15x9 patio/16x10 deck </t>
  </si>
  <si>
    <t xml:space="preserve">6' patio door/2 windows/11x9 patio/11 x 10 deck </t>
  </si>
  <si>
    <t xml:space="preserve">6' patio door/2 windows/15x9 patio/15x10 deck </t>
  </si>
  <si>
    <t xml:space="preserve">6' patio door/2 windows/11x9 patio/16x10 deck </t>
  </si>
  <si>
    <t>Contingency may also cause Estimated Completion to vary</t>
  </si>
  <si>
    <t>Agent Name</t>
  </si>
  <si>
    <t>Tasks of Seller's Agents</t>
  </si>
  <si>
    <t>Registration Information</t>
  </si>
  <si>
    <t>Initial Registration Date:</t>
  </si>
  <si>
    <t>(Client or Customer Signature)</t>
  </si>
  <si>
    <t>(Print Client or Customer Name)</t>
  </si>
  <si>
    <r>
      <t>Newberry cabinets in Aspen,Linden,Carlton,Hampton. (</t>
    </r>
    <r>
      <rPr>
        <b/>
        <u/>
        <sz val="8"/>
        <rFont val="Times New Roman"/>
        <family val="1"/>
      </rPr>
      <t>New Beginnings</t>
    </r>
    <r>
      <rPr>
        <b/>
        <sz val="8"/>
        <rFont val="Times New Roman"/>
        <family val="1"/>
      </rPr>
      <t>)</t>
    </r>
  </si>
  <si>
    <t>such as finished basement, wood floors, etc.</t>
  </si>
  <si>
    <t xml:space="preserve">Cannot Change if preselected by Celebrity </t>
  </si>
  <si>
    <t>RAIL COLOR:</t>
  </si>
  <si>
    <t>My name is Shawn McGuire, I am the Broker for Celebrity Homes.  I would first like to congratulate</t>
  </si>
  <si>
    <t>you on the purchase of your New Home.  I speak for everyone here at Celebrity Homes that we truly feel</t>
  </si>
  <si>
    <t>honored that you have chosen us as your home builder !  We understand that this is an</t>
  </si>
  <si>
    <t>exciting time in your life, and we are happy to be part of it.</t>
  </si>
  <si>
    <t xml:space="preserve">Buyer acknowledges that the annual HOA dues have been abated thru 2017 and may be assessed and collected in the future at the discretion of the </t>
  </si>
  <si>
    <t>Wood Valley Homeowner's Association.</t>
  </si>
  <si>
    <t>Neither association responsible for exterior painting.</t>
  </si>
  <si>
    <t xml:space="preserve">Sagewood Homeowner's Association.  Buyer shall be a member of both Sagewood II Townhouse Owners Association and the Sagewood </t>
  </si>
  <si>
    <r>
      <t xml:space="preserve">From Base Price Sheet Dated: </t>
    </r>
    <r>
      <rPr>
        <b/>
        <u/>
        <sz val="8"/>
        <rFont val="Arial"/>
        <family val="2"/>
      </rPr>
      <t xml:space="preserve"> </t>
    </r>
  </si>
  <si>
    <t>(4 Days Prior to Closing)</t>
  </si>
  <si>
    <r>
      <t>*</t>
    </r>
    <r>
      <rPr>
        <u/>
        <sz val="8.5"/>
        <rFont val="Arial"/>
        <family val="2"/>
      </rPr>
      <t>New Home Orientation</t>
    </r>
  </si>
  <si>
    <t>Costs with lender by this date.  Failure to</t>
  </si>
  <si>
    <r>
      <t xml:space="preserve">acknowledge </t>
    </r>
    <r>
      <rPr>
        <b/>
        <sz val="10"/>
        <rFont val="Arial"/>
        <family val="2"/>
      </rPr>
      <t>WILL DELAY</t>
    </r>
    <r>
      <rPr>
        <sz val="10"/>
        <rFont val="Arial"/>
        <family val="2"/>
      </rPr>
      <t xml:space="preserve"> your closing &amp;</t>
    </r>
  </si>
  <si>
    <t>(Sent Closing Letter)</t>
  </si>
  <si>
    <t>4 working days PRIOR to closing date, buyer to have "Final Numbers" from Lender</t>
  </si>
  <si>
    <r>
      <t xml:space="preserve">Lender </t>
    </r>
    <r>
      <rPr>
        <u/>
        <sz val="18"/>
        <rFont val="Arial"/>
        <family val="2"/>
      </rPr>
      <t>WILL</t>
    </r>
    <r>
      <rPr>
        <sz val="18"/>
        <rFont val="Arial"/>
        <family val="2"/>
      </rPr>
      <t xml:space="preserve"> require deposit at time of Loan Application</t>
    </r>
  </si>
  <si>
    <t>Sales Information Form</t>
  </si>
  <si>
    <t>Date Entered:</t>
  </si>
  <si>
    <t>Lot#:</t>
  </si>
  <si>
    <t>Contract Submitted to Celebrity By:</t>
  </si>
  <si>
    <t>Cabinet / Trim &amp; Door</t>
  </si>
  <si>
    <t>Buyer(s) Name:</t>
  </si>
  <si>
    <t>Buyer #1:</t>
  </si>
  <si>
    <t>Buyer #2:</t>
  </si>
  <si>
    <t xml:space="preserve">Existing Home </t>
  </si>
  <si>
    <t>First</t>
  </si>
  <si>
    <t>Last</t>
  </si>
  <si>
    <t>Contact # (1):</t>
  </si>
  <si>
    <t>Contact # (2):</t>
  </si>
  <si>
    <t>Loan Officer to contact buyer upon receiving this report to verify</t>
  </si>
  <si>
    <t>Loan Interview</t>
  </si>
  <si>
    <t>Loan Interview Date:</t>
  </si>
  <si>
    <t>Interview Time:</t>
  </si>
  <si>
    <t>Loan Interview Appointment *</t>
  </si>
  <si>
    <t>Lender Contact #:</t>
  </si>
  <si>
    <t>Coop Company:</t>
  </si>
  <si>
    <t>Coop Agent:</t>
  </si>
  <si>
    <t>Coop Agent Contact #:</t>
  </si>
  <si>
    <t>Cabinet / Trim&amp;Door:</t>
  </si>
  <si>
    <t>* Loan Officer to contact buyer upon receiving this report to verify Loan Interview Appointment*</t>
  </si>
  <si>
    <t>Celebrity Home Sales Group</t>
  </si>
  <si>
    <t xml:space="preserve"> to Disburse this Form to:</t>
  </si>
  <si>
    <t>Interior Paint Color FINAL:</t>
  </si>
  <si>
    <r>
      <t>Outside Lender</t>
    </r>
    <r>
      <rPr>
        <sz val="8"/>
        <rFont val="Arial"/>
        <family val="2"/>
      </rPr>
      <t xml:space="preserve"> </t>
    </r>
  </si>
  <si>
    <t>(include Shawn &amp; Christine on email)</t>
  </si>
  <si>
    <t xml:space="preserve">(only an estimate ALWAYS confirm with Sales Representative) </t>
  </si>
  <si>
    <t>Celebrity Representative,</t>
  </si>
  <si>
    <t>Email</t>
  </si>
  <si>
    <t xml:space="preserve">Buyer Signature </t>
  </si>
  <si>
    <t>Loan Officer Signature</t>
  </si>
  <si>
    <t>NMLS #</t>
  </si>
  <si>
    <t>Lender Phone:</t>
  </si>
  <si>
    <t>This form MUST be completed and submitted with Purchase Agreement, If non-preferred lender</t>
  </si>
  <si>
    <t>(And their Realtor, if applicable). Family and Friends are encouraged to visit New Home</t>
  </si>
  <si>
    <t>EMAIL TO:</t>
  </si>
  <si>
    <t xml:space="preserve">and / or </t>
  </si>
  <si>
    <t>1. Celebrity Sales Group</t>
  </si>
  <si>
    <t>2b. Non-Preferred Lender</t>
  </si>
  <si>
    <t>2a. Preferred Lender</t>
  </si>
  <si>
    <t>Lender Group (example: Lender Group ABC Mort - Jane Smith)</t>
  </si>
  <si>
    <t xml:space="preserve">           AND</t>
  </si>
  <si>
    <t>Loan Officer email address:____________________________________</t>
  </si>
  <si>
    <t xml:space="preserve">     OR</t>
  </si>
  <si>
    <t xml:space="preserve">Send two </t>
  </si>
  <si>
    <t xml:space="preserve">separate emails </t>
  </si>
  <si>
    <t>Other To Lender Group</t>
  </si>
  <si>
    <t xml:space="preserve">One to </t>
  </si>
  <si>
    <t>Celebrity Sales Group</t>
  </si>
  <si>
    <t>Purchase Price:</t>
  </si>
  <si>
    <t>Proposed Financing:</t>
  </si>
  <si>
    <r>
      <t xml:space="preserve">SENT SALES REPORT </t>
    </r>
    <r>
      <rPr>
        <sz val="7.5"/>
        <rFont val="Times New Roman"/>
        <family val="1"/>
      </rPr>
      <t>(Celebrity Sales Group &amp; Lender Group)</t>
    </r>
  </si>
  <si>
    <t>OPTION</t>
  </si>
  <si>
    <t>Hanover. Shadowbrook West, Ridgemoor</t>
  </si>
  <si>
    <t>Stone Ridge, Summer Glen</t>
  </si>
  <si>
    <t xml:space="preserve">Subject:    SALES REPORT - </t>
  </si>
  <si>
    <t>Subject:     SALES REPORT -</t>
  </si>
  <si>
    <t>All color selections are subject to approval by Celebrity Homes</t>
  </si>
  <si>
    <t>EXTERIOR Color Form completed and submitted to Celebrity Homes. (if applicable)</t>
  </si>
  <si>
    <r>
      <t xml:space="preserve">POSTAL DELIVERY/MAIL BOX PLACEMENT/STYLE:  </t>
    </r>
    <r>
      <rPr>
        <sz val="7"/>
        <rFont val="Arial"/>
        <family val="2"/>
      </rPr>
      <t xml:space="preserve">Buyer is responsible for the placement of mail box.  The United States Postal Service is to instruct such </t>
    </r>
  </si>
  <si>
    <t xml:space="preserve">Buyer of placement, style and mailing address. In some communities mail is delivered to cluster mailbox units (CBO's).  The United States Postal Servie is responsible for </t>
  </si>
  <si>
    <t>maintenanceand management of keys for CBO's.(Setup / Key Fees are at the discretion of US Postal Service)</t>
  </si>
  <si>
    <t>SEVILLE - EXPANDED</t>
  </si>
  <si>
    <t>PRESTON - EXPANDED</t>
  </si>
  <si>
    <t xml:space="preserve">New Home Orientation Video, Builder's 1 Year Limited Expressed Warranty, </t>
  </si>
  <si>
    <r>
      <t xml:space="preserve">Scheduled Welcome Home Orientation to be attended by New Home Owners </t>
    </r>
    <r>
      <rPr>
        <b/>
        <sz val="10"/>
        <rFont val="Arial"/>
        <family val="2"/>
      </rPr>
      <t>ONLY</t>
    </r>
    <r>
      <rPr>
        <sz val="10"/>
        <rFont val="Arial"/>
        <family val="2"/>
      </rPr>
      <t>.</t>
    </r>
  </si>
  <si>
    <t>by Celebrity Homes (example: landscaping, sprinkler system, fence placement, etc…)</t>
  </si>
  <si>
    <t xml:space="preserve">THIS ADDENDUM IS TO BE ACKNOWLEDGED BY BUYER UPON RECEIVING </t>
  </si>
  <si>
    <r>
      <t xml:space="preserve">Celebrity Homes </t>
    </r>
    <r>
      <rPr>
        <sz val="8"/>
        <rFont val="Arial"/>
        <family val="2"/>
      </rPr>
      <t xml:space="preserve"> (rec'd &amp; filed)</t>
    </r>
  </si>
  <si>
    <r>
      <t xml:space="preserve">Homes will </t>
    </r>
    <r>
      <rPr>
        <b/>
        <sz val="9"/>
        <rFont val="Arial"/>
        <family val="2"/>
      </rPr>
      <t>NOT</t>
    </r>
    <r>
      <rPr>
        <sz val="9"/>
        <rFont val="Arial"/>
        <family val="2"/>
      </rPr>
      <t xml:space="preserve"> schedule a Walk-Through Orientation.</t>
    </r>
  </si>
  <si>
    <t xml:space="preserve">I acknowledge that I received the New Home Orientation Memory Stick, which includes </t>
  </si>
  <si>
    <t>I acknowledge that I will view Celebrity Homes' New Home Orientation Video</t>
  </si>
  <si>
    <t>prior to my scheduled Welcome Home Orientation</t>
  </si>
  <si>
    <t>Depositable Earnest Money Check &amp; Copy</t>
  </si>
  <si>
    <r>
      <t>Sold Existing Home</t>
    </r>
    <r>
      <rPr>
        <sz val="7"/>
        <rFont val="Times New Roman"/>
        <family val="1"/>
      </rPr>
      <t xml:space="preserve"> (Include: Loan Approval of their buyer)</t>
    </r>
  </si>
  <si>
    <r>
      <t xml:space="preserve">House Plan Flier </t>
    </r>
    <r>
      <rPr>
        <sz val="7"/>
        <rFont val="Times New Roman"/>
        <family val="1"/>
      </rPr>
      <t>(@ website)</t>
    </r>
  </si>
  <si>
    <r>
      <t xml:space="preserve">Wood Floor Plan/Vinyl Expansion Plan </t>
    </r>
    <r>
      <rPr>
        <sz val="7"/>
        <rFont val="Times New Roman"/>
        <family val="1"/>
      </rPr>
      <t>(@utility site)</t>
    </r>
  </si>
  <si>
    <r>
      <t>Finance Work Sheet</t>
    </r>
    <r>
      <rPr>
        <sz val="8"/>
        <rFont val="Times New Roman"/>
        <family val="1"/>
      </rPr>
      <t xml:space="preserve"> (@ utility site)</t>
    </r>
  </si>
  <si>
    <r>
      <t xml:space="preserve">Rate Sheet, Signed </t>
    </r>
    <r>
      <rPr>
        <sz val="8"/>
        <rFont val="Times New Roman"/>
        <family val="1"/>
      </rPr>
      <t>(@ email from christine)</t>
    </r>
  </si>
  <si>
    <r>
      <t xml:space="preserve">Original &amp; Verified Realtor Registration </t>
    </r>
    <r>
      <rPr>
        <sz val="7"/>
        <rFont val="Times New Roman"/>
        <family val="1"/>
      </rPr>
      <t>(@ your file)</t>
    </r>
  </si>
  <si>
    <r>
      <t xml:space="preserve">Non-Preferred Lender Form </t>
    </r>
    <r>
      <rPr>
        <sz val="7"/>
        <rFont val="Times New Roman"/>
        <family val="1"/>
      </rPr>
      <t>(@ contract)</t>
    </r>
  </si>
  <si>
    <r>
      <t>Imperial Tile Form</t>
    </r>
    <r>
      <rPr>
        <sz val="7"/>
        <rFont val="Times New Roman"/>
        <family val="1"/>
      </rPr>
      <t xml:space="preserve"> (@ contract)</t>
    </r>
  </si>
  <si>
    <r>
      <t xml:space="preserve">Sellhorst Form/Include Detail of Locations </t>
    </r>
    <r>
      <rPr>
        <sz val="7"/>
        <rFont val="Times New Roman"/>
        <family val="1"/>
      </rPr>
      <t xml:space="preserve"> (@ contract)</t>
    </r>
  </si>
  <si>
    <r>
      <t xml:space="preserve">Designer Forms, </t>
    </r>
    <r>
      <rPr>
        <u/>
        <sz val="8"/>
        <rFont val="Times New Roman"/>
        <family val="1"/>
      </rPr>
      <t>NOT LETTER</t>
    </r>
    <r>
      <rPr>
        <sz val="8"/>
        <rFont val="Times New Roman"/>
        <family val="1"/>
      </rPr>
      <t xml:space="preserve">  </t>
    </r>
    <r>
      <rPr>
        <sz val="7"/>
        <rFont val="Times New Roman"/>
        <family val="1"/>
      </rPr>
      <t>(@ contract)</t>
    </r>
  </si>
  <si>
    <r>
      <t xml:space="preserve">Stage of Construction Form  </t>
    </r>
    <r>
      <rPr>
        <sz val="7"/>
        <rFont val="Times New Roman"/>
        <family val="1"/>
      </rPr>
      <t>(@ contract)</t>
    </r>
  </si>
  <si>
    <r>
      <t xml:space="preserve">Customer Service Letters / Surveys  </t>
    </r>
    <r>
      <rPr>
        <sz val="7"/>
        <rFont val="Times New Roman"/>
        <family val="1"/>
      </rPr>
      <t>(@ contract)</t>
    </r>
  </si>
  <si>
    <r>
      <t xml:space="preserve">Trade Program Addendum </t>
    </r>
    <r>
      <rPr>
        <sz val="7"/>
        <rFont val="Times New Roman"/>
        <family val="1"/>
      </rPr>
      <t>(@ utility Site)</t>
    </r>
  </si>
  <si>
    <r>
      <t xml:space="preserve">Driveway / Concrete Addendum </t>
    </r>
    <r>
      <rPr>
        <sz val="7"/>
        <rFont val="Times New Roman"/>
        <family val="1"/>
      </rPr>
      <t>(@ contract)</t>
    </r>
  </si>
  <si>
    <r>
      <t xml:space="preserve">Elevation </t>
    </r>
    <r>
      <rPr>
        <sz val="7"/>
        <rFont val="Times New Roman"/>
        <family val="1"/>
      </rPr>
      <t>(@ utility Site)</t>
    </r>
  </si>
  <si>
    <r>
      <t>Covered Deck Detail</t>
    </r>
    <r>
      <rPr>
        <b/>
        <sz val="8"/>
        <rFont val="Times New Roman"/>
        <family val="1"/>
      </rPr>
      <t xml:space="preserve"> </t>
    </r>
    <r>
      <rPr>
        <sz val="7"/>
        <rFont val="Times New Roman"/>
        <family val="1"/>
      </rPr>
      <t>(@ utility Site)</t>
    </r>
  </si>
  <si>
    <r>
      <t xml:space="preserve">Contract Cover Sheet </t>
    </r>
    <r>
      <rPr>
        <sz val="7"/>
        <rFont val="Times New Roman"/>
        <family val="1"/>
      </rPr>
      <t>(@ contract)</t>
    </r>
  </si>
  <si>
    <r>
      <t xml:space="preserve">Contract Addendum </t>
    </r>
    <r>
      <rPr>
        <sz val="7"/>
        <rFont val="Times New Roman"/>
        <family val="1"/>
      </rPr>
      <t>(@ contract)</t>
    </r>
  </si>
  <si>
    <r>
      <t>Community Add. (Home/Townhome)</t>
    </r>
    <r>
      <rPr>
        <sz val="7"/>
        <rFont val="Times New Roman"/>
        <family val="1"/>
      </rPr>
      <t>(@ contract)</t>
    </r>
  </si>
  <si>
    <r>
      <t xml:space="preserve">Purchase Contract </t>
    </r>
    <r>
      <rPr>
        <sz val="7"/>
        <rFont val="Times New Roman"/>
        <family val="1"/>
      </rPr>
      <t>(@ contract)</t>
    </r>
  </si>
  <si>
    <r>
      <t xml:space="preserve">Mold &amp; HBW Forms </t>
    </r>
    <r>
      <rPr>
        <sz val="7"/>
        <rFont val="Times New Roman"/>
        <family val="1"/>
      </rPr>
      <t>(@ contract)</t>
    </r>
  </si>
  <si>
    <r>
      <t xml:space="preserve">Presale Lot Worksheet (ALL presale lots) </t>
    </r>
    <r>
      <rPr>
        <sz val="7"/>
        <rFont val="Times New Roman"/>
        <family val="1"/>
      </rPr>
      <t>(@ utility Site)</t>
    </r>
  </si>
  <si>
    <t>May Be Req'd</t>
  </si>
  <si>
    <r>
      <t xml:space="preserve">Exterior Color Sheet (if applicable) submitted @ MLC </t>
    </r>
    <r>
      <rPr>
        <sz val="7"/>
        <rFont val="Times New Roman"/>
        <family val="1"/>
      </rPr>
      <t>(@ contract)</t>
    </r>
  </si>
  <si>
    <r>
      <rPr>
        <b/>
        <sz val="8"/>
        <rFont val="Times New Roman"/>
        <family val="1"/>
      </rPr>
      <t>EXHIBIT SUPPLIED BY SALES REPRESENTATIVE:</t>
    </r>
    <r>
      <rPr>
        <sz val="8"/>
        <rFont val="Times New Roman"/>
        <family val="1"/>
      </rPr>
      <t xml:space="preserve"> Pertaining to lots 366, 367, 368, and 369: Permanent Retaining Wall/Drainage Easement</t>
    </r>
  </si>
  <si>
    <t>Imperial Tile (floor/counter tops) Selections to be made by:</t>
  </si>
  <si>
    <r>
      <rPr>
        <b/>
        <sz val="10"/>
        <rFont val="Arial"/>
        <family val="2"/>
      </rPr>
      <t xml:space="preserve">AFTER </t>
    </r>
    <r>
      <rPr>
        <sz val="10"/>
        <rFont val="Arial"/>
        <family val="2"/>
      </rPr>
      <t>Closing.  Orientation to take approximately 30 minutes.</t>
    </r>
  </si>
  <si>
    <t>Construction Stage:</t>
  </si>
  <si>
    <t>Scheduled Closing Date:</t>
  </si>
  <si>
    <r>
      <rPr>
        <b/>
        <u/>
        <sz val="9"/>
        <rFont val="Arial"/>
        <family val="2"/>
      </rPr>
      <t>Closing Cost Disclosure Date (4 days)</t>
    </r>
    <r>
      <rPr>
        <sz val="9"/>
        <rFont val="Arial"/>
        <family val="2"/>
      </rPr>
      <t>:</t>
    </r>
  </si>
  <si>
    <t>4" integral laminate backsplash or 4" set on backsplash (unless ceramic style) if quartz selected.</t>
  </si>
  <si>
    <t>the residence for the presence of radon, mold, mildew, fungi, spores, bio aerosols, mycotoxins, bacteria, and/or other microbial, formaldehyde, arsenic, fiberglass, petroleum,</t>
  </si>
  <si>
    <t xml:space="preserve">methylene chloride and/or all other environmental hazards and pollutants.  The Buyer shall schedule all such tests, or inspections so as not to delay the progress of the </t>
  </si>
  <si>
    <t>No fence or other Improvement allowed across rear drainage way easement on lots 86 - 107.</t>
  </si>
  <si>
    <t>such lots shall be expressly prohibited from placing trees,fences, and/or underground sprinkler systems within such Landscape Easement area. The</t>
  </si>
  <si>
    <t>Association shall be obligated to maintain such trees and landscaping,at its sole cost and expenses, which maintenance obligation shall</t>
  </si>
  <si>
    <t>of law regarding party walls and liability for property damage due to negligence or willful acts or omissions shall apply thereto.</t>
  </si>
  <si>
    <t>Please contact Home Buyer and set a TENTATIVE appointment to finalize Interior Selections</t>
  </si>
  <si>
    <t xml:space="preserve">contingencies (example: existing home to sell / close) Celebrity Homes will notify Designer </t>
  </si>
  <si>
    <t>Includes full bath &amp; 3/4 bath at finished basement, if applicable</t>
  </si>
  <si>
    <t>(Submit in noted order. DON'T submit Any other Forms)</t>
  </si>
  <si>
    <t>the Info Page Selections(add each up separately &amp; verify)</t>
  </si>
  <si>
    <t>**NOT TO REALTOR or any other party**</t>
  </si>
  <si>
    <t xml:space="preserve">Security System to stay.  If keypad does not exist, buyer to contact security company to </t>
  </si>
  <si>
    <r>
      <t>prior to</t>
    </r>
    <r>
      <rPr>
        <b/>
        <sz val="8.5"/>
        <rFont val="Arial"/>
        <family val="2"/>
      </rPr>
      <t xml:space="preserve"> Welcome Home Orientation</t>
    </r>
  </si>
  <si>
    <t>Closing Disclosure Acknowledgement:</t>
  </si>
  <si>
    <t>result in additional fees, per contract.</t>
  </si>
  <si>
    <t xml:space="preserve">     and/or a $50 "Delay Charge" for each day delayed. Homes at Finish stage will close up to 45days of contract.</t>
  </si>
  <si>
    <t xml:space="preserve">COMMUNITY:  </t>
  </si>
  <si>
    <t>Stockman Hollow Walkout Basement Design, per plan</t>
  </si>
  <si>
    <t xml:space="preserve">     Agent Required to est SF</t>
  </si>
  <si>
    <t>WALKOUTS</t>
  </si>
  <si>
    <t>Kaleen Anson</t>
  </si>
  <si>
    <t>Ileane Carlson</t>
  </si>
  <si>
    <t>Bill Casey</t>
  </si>
  <si>
    <t>Mike Connell</t>
  </si>
  <si>
    <t>Ericka Heidvogel</t>
  </si>
  <si>
    <t>Don Igo</t>
  </si>
  <si>
    <t>Monica Lang</t>
  </si>
  <si>
    <t>Luke Lofgren</t>
  </si>
  <si>
    <t>Michael McGlynn</t>
  </si>
  <si>
    <t>Jane Ploughman</t>
  </si>
  <si>
    <t>Leslie Petersen</t>
  </si>
  <si>
    <t xml:space="preserve">Gary Price </t>
  </si>
  <si>
    <t xml:space="preserve">Tammy Smart </t>
  </si>
  <si>
    <t>(Use Pull Down)</t>
  </si>
  <si>
    <r>
      <t xml:space="preserve">Exterior Colors processed </t>
    </r>
    <r>
      <rPr>
        <b/>
        <u/>
        <sz val="14"/>
        <rFont val="Arial"/>
        <family val="2"/>
      </rPr>
      <t>AFTER</t>
    </r>
    <r>
      <rPr>
        <b/>
        <sz val="14"/>
        <rFont val="Arial"/>
        <family val="2"/>
      </rPr>
      <t xml:space="preserve"> Mortgage Loan Commitment</t>
    </r>
  </si>
  <si>
    <t xml:space="preserve">UTILITY HOOKUP VERIFICATION </t>
  </si>
  <si>
    <t xml:space="preserve">New Home Owner(s) acknowledges that all utilitiy companies have been </t>
  </si>
  <si>
    <t>notified and accounts have been established in their name(s), prior to closing date.</t>
  </si>
  <si>
    <t>(electricity, gas, and water)  Celebrity Homes is hereby relieved of responsibility for all utilities.</t>
  </si>
  <si>
    <t>Buyer acknowledges receipt of current covenants: ____________ (initial)</t>
  </si>
  <si>
    <t xml:space="preserve">Job #: </t>
  </si>
  <si>
    <t xml:space="preserve">Buyer </t>
  </si>
  <si>
    <t>NOTE:   Return the original signed copy to Celebrity Homes</t>
  </si>
  <si>
    <t>;</t>
  </si>
  <si>
    <t>M.U.D.  402-554-6666</t>
  </si>
  <si>
    <t>OPPD  402-536-4131</t>
  </si>
  <si>
    <t>Black Hills Energy  1-888-890-5554</t>
  </si>
  <si>
    <t>City of Gretna   402-332-3336</t>
  </si>
  <si>
    <t>City of Papillion  402-597-2020</t>
  </si>
  <si>
    <r>
      <t xml:space="preserve">Budget Sheet/Utility Hookup </t>
    </r>
    <r>
      <rPr>
        <sz val="7"/>
        <rFont val="Times New Roman"/>
        <family val="1"/>
      </rPr>
      <t>(@ contract)</t>
    </r>
  </si>
  <si>
    <t>re-sign at closing</t>
  </si>
  <si>
    <t>Buyer:_____________________Buyer:_____________________</t>
  </si>
  <si>
    <t>Scott Rosenthal</t>
  </si>
  <si>
    <t>Finished Basement Field</t>
  </si>
  <si>
    <t>Flooring Field</t>
  </si>
  <si>
    <t>(Requires Wood/Ceramic Option, above)</t>
  </si>
  <si>
    <t>Wood @ main lvl:</t>
  </si>
  <si>
    <t>Color Form with Contract</t>
  </si>
  <si>
    <t>Sherri Montgomery</t>
  </si>
  <si>
    <r>
      <rPr>
        <b/>
        <sz val="8"/>
        <color indexed="10"/>
        <rFont val="Times New Roman"/>
        <family val="1"/>
      </rPr>
      <t xml:space="preserve">          </t>
    </r>
    <r>
      <rPr>
        <b/>
        <u/>
        <sz val="8"/>
        <color indexed="10"/>
        <rFont val="Times New Roman"/>
        <family val="1"/>
      </rPr>
      <t>Location of speaker prewire / tv placement per attached detail.</t>
    </r>
  </si>
  <si>
    <t>Additional Options</t>
  </si>
  <si>
    <t>BENTLEY</t>
  </si>
  <si>
    <t>WHITNEY</t>
  </si>
  <si>
    <t>BRANTLEY - PATIO</t>
  </si>
  <si>
    <t>David Lee</t>
  </si>
  <si>
    <t>(Utility Companies, school district, and post office may use different zip code than legal)</t>
  </si>
  <si>
    <r>
      <t xml:space="preserve">*If you have selected a </t>
    </r>
    <r>
      <rPr>
        <b/>
        <sz val="8"/>
        <rFont val="Arial"/>
        <family val="2"/>
      </rPr>
      <t>Designer Package</t>
    </r>
    <r>
      <rPr>
        <sz val="8"/>
        <rFont val="Arial"/>
        <family val="2"/>
      </rPr>
      <t xml:space="preserve">, Designer will contact you </t>
    </r>
  </si>
  <si>
    <r>
      <rPr>
        <b/>
        <sz val="8"/>
        <rFont val="Arial"/>
        <family val="2"/>
      </rPr>
      <t>Monday:</t>
    </r>
    <r>
      <rPr>
        <sz val="8"/>
        <rFont val="Arial"/>
        <family val="2"/>
      </rPr>
      <t xml:space="preserve">  8:00 a.m. to 6:00 p.m.  </t>
    </r>
  </si>
  <si>
    <r>
      <rPr>
        <b/>
        <sz val="8"/>
        <rFont val="Arial"/>
        <family val="2"/>
      </rPr>
      <t>Tues - Fri:</t>
    </r>
    <r>
      <rPr>
        <sz val="8"/>
        <rFont val="Arial"/>
        <family val="2"/>
      </rPr>
      <t xml:space="preserve">  8:00am to 4:30pm</t>
    </r>
  </si>
  <si>
    <r>
      <rPr>
        <b/>
        <sz val="8"/>
        <rFont val="Arial"/>
        <family val="2"/>
      </rPr>
      <t>Saturday:</t>
    </r>
    <r>
      <rPr>
        <sz val="8"/>
        <rFont val="Arial"/>
        <family val="2"/>
      </rPr>
      <t xml:space="preserve">  9:00am to 12:00pm</t>
    </r>
  </si>
  <si>
    <r>
      <t xml:space="preserve">SANITARY IMPROVEMENT DISTRICT ACKNOWLEDGEMENT. </t>
    </r>
    <r>
      <rPr>
        <sz val="7"/>
        <rFont val="Arial"/>
        <family val="2"/>
      </rPr>
      <t>Buyer acknowledges that noted property is located within a sanitary and improvement district;</t>
    </r>
  </si>
  <si>
    <t xml:space="preserve">and improvement districts are not eligible to vote in municipal elections; and owners of property located within sanitary and improvement districts have limited </t>
  </si>
  <si>
    <t xml:space="preserve">and further acknowledge and understand that sanitary and improvement districts are located outside the corporate limits of any municipality; residents of sanitary </t>
  </si>
  <si>
    <t>access to services provided by nearby municipalities until and unless the property is annexed by the municipality.</t>
  </si>
  <si>
    <t>Trim:</t>
  </si>
  <si>
    <t>Trim Field</t>
  </si>
  <si>
    <t>Req'd Window Pkg,</t>
  </si>
  <si>
    <t xml:space="preserve">(Required if Full Finished Basement with </t>
  </si>
  <si>
    <t>NO WALKOUT BSMT)</t>
  </si>
  <si>
    <t xml:space="preserve">Beige Blinds are included in all window locations except unfinished basement areas, front door, hinged patio door,window above </t>
  </si>
  <si>
    <t>COUNTER</t>
  </si>
  <si>
    <t>TOPS</t>
  </si>
  <si>
    <t>Witness: (Signature):_____________________________</t>
  </si>
  <si>
    <t>Witness: (Print Name):___________________________</t>
  </si>
  <si>
    <t>Anticipated Home Owner's Association to Apply.  Buyer shall be a member of both Wood Valley HOA and The Wood Valley Townhome.</t>
  </si>
  <si>
    <t>Homeowners Association.( dues applicable to both HOA's )</t>
  </si>
  <si>
    <t>6' patio door/2 windows,17x9 patio, 18x10 deck</t>
  </si>
  <si>
    <r>
      <t>(</t>
    </r>
    <r>
      <rPr>
        <sz val="8"/>
        <rFont val="Arial"/>
        <family val="2"/>
      </rPr>
      <t>*Must be reviewed w/ Shawn Prior to contract</t>
    </r>
    <r>
      <rPr>
        <b/>
        <sz val="8"/>
        <rFont val="Arial"/>
        <family val="2"/>
      </rPr>
      <t xml:space="preserve"> PRE-SALE ONLY)</t>
    </r>
  </si>
  <si>
    <t>Financing &amp; Our Assistance….</t>
  </si>
  <si>
    <t xml:space="preserve">Financing  </t>
  </si>
  <si>
    <t>Our Assistance</t>
  </si>
  <si>
    <t>Was our Sales Representative Knowledgable &amp; Helpful?</t>
  </si>
  <si>
    <t>Did our Sales Representative return calls / emails / texts in a timely manner?</t>
  </si>
  <si>
    <t>Did you receive timely Construction Update Letters from our Representative?</t>
  </si>
  <si>
    <t>Did your loan officer return your  calls / emails / texts in a timely manner?</t>
  </si>
  <si>
    <r>
      <t xml:space="preserve">Agency Disclosure  </t>
    </r>
    <r>
      <rPr>
        <sz val="8"/>
        <rFont val="Times New Roman"/>
        <family val="1"/>
      </rPr>
      <t>(@ contract)</t>
    </r>
  </si>
  <si>
    <t>SWITCH WHOLE HOUSE STANDARD COLOR WALL &amp; CEILINGS TO APPROVED COLOR SELECTIONS:</t>
  </si>
  <si>
    <t xml:space="preserve">contractual privacy with the Builder whom the Homeowner contends is responsible for any construction defect </t>
  </si>
  <si>
    <t xml:space="preserve">Pursuant to purchase agreement, exterior items may not be complete and "escrowed".  </t>
  </si>
  <si>
    <t>or sealed (if applicable).  Dedicated Heating/Cooling element to be removed. (if applicable)</t>
  </si>
  <si>
    <t>Sinclair, Camden Rustic Birch,Benton 5 pc Stain cabinets in Vista,Santee,Del Ray,&amp; Lifestyle/Advantage Homes</t>
  </si>
  <si>
    <t>Camden Rustic Birch, Camden Paint/Trace,Benton 5pc Stain,Bridgeport Stain,Lexington Stain cabinets in Designer Homes</t>
  </si>
  <si>
    <t>Multi-Levels - Finished basement (family room in Del Ray, Weston, Hampton) is standard</t>
  </si>
  <si>
    <t xml:space="preserve">Standard in all homes </t>
  </si>
  <si>
    <t>Brushed nickel light fixtures and door hardware - decorator light fixture package specific to each home style</t>
  </si>
  <si>
    <t>Windows to be Beige in color.</t>
  </si>
  <si>
    <t>Full size two car garage (three car on Bridgeport, Danbury, Langdon,Manchester, Bentley) with one garage door opener and remote</t>
  </si>
  <si>
    <t xml:space="preserve">FIXTURES </t>
  </si>
  <si>
    <t>Tile look bath enclosures in master bath (with frameless clear glass doors) and main bath in Designer homes and Brantley Patio.</t>
  </si>
  <si>
    <t xml:space="preserve"> "Upgraded appliances" Req'd</t>
  </si>
  <si>
    <t>Vertical Balusters :</t>
  </si>
  <si>
    <r>
      <t xml:space="preserve">IF </t>
    </r>
    <r>
      <rPr>
        <b/>
        <sz val="10"/>
        <rFont val="Times New Roman"/>
        <family val="1"/>
      </rPr>
      <t>NOT</t>
    </r>
    <r>
      <rPr>
        <sz val="10"/>
        <rFont val="Times New Roman"/>
        <family val="1"/>
      </rPr>
      <t xml:space="preserve"> Walkout Bsmt*:</t>
    </r>
  </si>
  <si>
    <t>Legal description of property noted as Whitetail Creek/Ridge is acknowledged as, LOT</t>
  </si>
  <si>
    <t>Interior Walls shall be painted Kilim Beige</t>
  </si>
  <si>
    <t>Located in Omaha, Nebraska.</t>
  </si>
  <si>
    <t>Newberry-Saddle</t>
  </si>
  <si>
    <t>Newberry-Chocolate</t>
  </si>
  <si>
    <t>Newberry-Rouge</t>
  </si>
  <si>
    <t>Sinclair-Autumn</t>
  </si>
  <si>
    <t>Sinclair-Café</t>
  </si>
  <si>
    <t>Sinclair-Saddle</t>
  </si>
  <si>
    <t>Sinclair-Chocolate</t>
  </si>
  <si>
    <t>Sinclair-Umber</t>
  </si>
  <si>
    <t>Sinclair-Rouge</t>
  </si>
  <si>
    <t>Benton 5 pc-Autumn</t>
  </si>
  <si>
    <t>Benton 5 pc-Café</t>
  </si>
  <si>
    <t>Benton 5 pc-Saddle</t>
  </si>
  <si>
    <t>Benton 5 pc-Chocolate</t>
  </si>
  <si>
    <t>Benton 5 pc-Umber</t>
  </si>
  <si>
    <t>Benton 5 pc-Rouge</t>
  </si>
  <si>
    <t>Benton 5 pc-Flagstone</t>
  </si>
  <si>
    <t>Bridgeport-Brandy</t>
  </si>
  <si>
    <t>Bridgeport-Chestnut</t>
  </si>
  <si>
    <t>Bridgeport-Java</t>
  </si>
  <si>
    <t>Bridgeport-Mocha</t>
  </si>
  <si>
    <t>Bridgeport-Stone</t>
  </si>
  <si>
    <t>Lexington-Brandy</t>
  </si>
  <si>
    <t>Lexington-Chestnut</t>
  </si>
  <si>
    <t>Lexington-Java</t>
  </si>
  <si>
    <t>Lexington-Mocha</t>
  </si>
  <si>
    <t>Lexington-Stone</t>
  </si>
  <si>
    <t>Lexington Glaze-Stone</t>
  </si>
  <si>
    <t>Saybrooke 5 pc-Autumn</t>
  </si>
  <si>
    <t>Saybrooke 5 pc-Café</t>
  </si>
  <si>
    <t>Saybrooke 5 pc-Saddle</t>
  </si>
  <si>
    <t>Saybrooke 5 pc-Chocolate</t>
  </si>
  <si>
    <t>Saybrooke 5 pc-Umber</t>
  </si>
  <si>
    <t>Saybrooke 5 pc-Rouge</t>
  </si>
  <si>
    <t>Saybrooke 5 pc-Flagstone</t>
  </si>
  <si>
    <t>Camden Paint-White</t>
  </si>
  <si>
    <t>Camden Paint-Oyster</t>
  </si>
  <si>
    <t>Camden Paint-Pearl</t>
  </si>
  <si>
    <t>Camden (Paint) Trace-Pearl</t>
  </si>
  <si>
    <t>Bridgeport Paint-White</t>
  </si>
  <si>
    <t>Bridgeport Paint-Oyster</t>
  </si>
  <si>
    <t>Bridgeport Paint-Pearl</t>
  </si>
  <si>
    <t>Lexington Paint-White</t>
  </si>
  <si>
    <t>Lexington Paint-Oyster</t>
  </si>
  <si>
    <t>Lexington Paint-Pearl</t>
  </si>
  <si>
    <t>Est Lot SF (Required if Sprinkler System Selected):</t>
  </si>
  <si>
    <t>REQUIRED: agent est sf of lot</t>
  </si>
  <si>
    <t>Cabinet-Color:</t>
  </si>
  <si>
    <t>CABINET STYLE-COLOR:</t>
  </si>
  <si>
    <t>RAIL COLOR</t>
  </si>
  <si>
    <t>CABINET STYLE-COLOR</t>
  </si>
  <si>
    <t>Fireplace Upgrade:</t>
  </si>
  <si>
    <t>Cannot be PAINTED in Color</t>
  </si>
  <si>
    <t xml:space="preserve">Email  #1: </t>
  </si>
  <si>
    <r>
      <t xml:space="preserve">Do </t>
    </r>
    <r>
      <rPr>
        <b/>
        <u/>
        <sz val="9"/>
        <color indexed="10"/>
        <rFont val="Arial"/>
        <family val="2"/>
      </rPr>
      <t>NOT</t>
    </r>
    <r>
      <rPr>
        <sz val="9"/>
        <color indexed="10"/>
        <rFont val="Arial"/>
        <family val="2"/>
      </rPr>
      <t xml:space="preserve"> select if UPGRADED CABINET.(select below)</t>
    </r>
  </si>
  <si>
    <t>Standard Cabinet Selection:</t>
  </si>
  <si>
    <t>Take Title As:</t>
  </si>
  <si>
    <t>12:00pm</t>
  </si>
  <si>
    <t>Your New Home is in "Trim Stage!"  We're almost there!</t>
  </si>
  <si>
    <t>"Trim"  Update!</t>
  </si>
  <si>
    <t xml:space="preserve">This is the stage of construction when the Carpenters arrive at the home site </t>
  </si>
  <si>
    <t>Cabinets</t>
  </si>
  <si>
    <t>Cabinets are placed and installed per plans and specs.</t>
  </si>
  <si>
    <t>Trim and Doors</t>
  </si>
  <si>
    <t>You may also notice that final light fixture placement occurs near this time.</t>
  </si>
  <si>
    <t xml:space="preserve">This stage of Construction should take approximately 5 to 7 days. </t>
  </si>
  <si>
    <t>What is "Trim Stage" ?:</t>
  </si>
  <si>
    <t xml:space="preserve">The final trades working on the home are typically the carpet installers.  Often installers brush up against </t>
  </si>
  <si>
    <t>Final Floor Coverings COMING SOON!</t>
  </si>
  <si>
    <t>interior wall and even scratch baseboards and trim….. Those will be repaired!</t>
  </si>
  <si>
    <t xml:space="preserve">The baseboards, trim, and interior doors are being placed.  </t>
  </si>
  <si>
    <t>Monthly Association Dues:</t>
  </si>
  <si>
    <t>Camden Rustic-Brandy(surface varies)</t>
  </si>
  <si>
    <t>Camden Rustic-Chestnut(surface varies)</t>
  </si>
  <si>
    <t>Camden Rustic-Java(surface varies)</t>
  </si>
  <si>
    <t>Camden Rustic-Mocha(surface varies)</t>
  </si>
  <si>
    <t>Camden Rustic-Stone(surface varies)</t>
  </si>
  <si>
    <t xml:space="preserve">as of </t>
  </si>
  <si>
    <r>
      <rPr>
        <b/>
        <sz val="10"/>
        <rFont val="Arial"/>
        <family val="2"/>
      </rPr>
      <t>DESIGNER:</t>
    </r>
    <r>
      <rPr>
        <sz val="8"/>
        <rFont val="Arial"/>
        <family val="2"/>
      </rPr>
      <t>$1,200</t>
    </r>
    <r>
      <rPr>
        <sz val="10"/>
        <rFont val="Arial"/>
        <family val="2"/>
      </rPr>
      <t>. All other series: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$900</t>
    </r>
  </si>
  <si>
    <r>
      <rPr>
        <b/>
        <sz val="9"/>
        <rFont val="Arial"/>
        <family val="2"/>
      </rPr>
      <t>Trim Letter</t>
    </r>
    <r>
      <rPr>
        <sz val="9"/>
        <rFont val="Arial"/>
        <family val="2"/>
      </rPr>
      <t xml:space="preserve"> Sent to Home Owner</t>
    </r>
  </si>
  <si>
    <t>SHERIDAN-2015</t>
  </si>
  <si>
    <t>Celebrity Homes does not recognize non-owner occupied properties and will not service extended warranties.  This provision shall survive closing.</t>
  </si>
  <si>
    <t>terms of the above described warranties either orally or in writing.  If FHA or VA financing is used the FHA/VA warranty may apply.   closing.</t>
  </si>
  <si>
    <t>ISLAND CABINET COLOR (IF OPTION SELECTED):</t>
  </si>
  <si>
    <t>CUSTOM OPTIONS (cannot be ADDED to Inventory Home.  May be selected on Pre-Sale Homes ONLY)</t>
  </si>
  <si>
    <t>Glenmoor</t>
  </si>
  <si>
    <t>Arizona Dry Stack</t>
  </si>
  <si>
    <t>Elkwood Weather Wood</t>
  </si>
  <si>
    <t>Prostone Charcoal Mist Ledgestone</t>
  </si>
  <si>
    <t>Sagewood Stack Ledge</t>
  </si>
  <si>
    <t>ONLY if Pre-selected by</t>
  </si>
  <si>
    <t>Celebritiy Homes</t>
  </si>
  <si>
    <t xml:space="preserve">2 Choicse MUST be Submitted </t>
  </si>
  <si>
    <t>If Selected By Home Buyer,</t>
  </si>
  <si>
    <r>
      <t>obtained within</t>
    </r>
    <r>
      <rPr>
        <b/>
        <sz val="7"/>
        <rFont val="Arial"/>
        <family val="2"/>
      </rPr>
      <t xml:space="preserve"> fifteen (15) days</t>
    </r>
    <r>
      <rPr>
        <sz val="7"/>
        <rFont val="Arial"/>
        <family val="2"/>
      </rPr>
      <t xml:space="preserve"> of the date of contract .  If Buyer does not qualify for said loan either  within, or before/after, said time frame then all earnest monies less Seller's</t>
    </r>
  </si>
  <si>
    <t>PLUMBING</t>
  </si>
  <si>
    <t>DROP ZONE</t>
  </si>
  <si>
    <t>Drop zone including white rail with hooks and white storage with laminate top below-STD in Designer Homes</t>
  </si>
  <si>
    <t>Available at Color Stage or Before</t>
  </si>
  <si>
    <t>Drop Zone In Advantage</t>
  </si>
  <si>
    <t>Kurt Pfeffer</t>
  </si>
  <si>
    <r>
      <t xml:space="preserve">closing fee (Nebraska Title Company only). </t>
    </r>
    <r>
      <rPr>
        <b/>
        <sz val="7"/>
        <rFont val="Arial"/>
        <family val="2"/>
      </rPr>
      <t>Initial earnest money deposit is non refundable.</t>
    </r>
  </si>
  <si>
    <t xml:space="preserve"> title insurance, recording fees, 1st years homeowners insurance (up to allowance), revenue stamps, final inspections and closing fee (Nebraska Title Co. only).</t>
  </si>
  <si>
    <t xml:space="preserve">If a cash sale, Seller to pay the following costs:  all title insurance, revenue stamps, recording fees and Seller closing fee (Nebraska Title </t>
  </si>
  <si>
    <r>
      <t>Company only).</t>
    </r>
    <r>
      <rPr>
        <b/>
        <sz val="7"/>
        <rFont val="Arial"/>
        <family val="2"/>
      </rPr>
      <t xml:space="preserve"> Initial earnest money deposit is non refundable. </t>
    </r>
    <r>
      <rPr>
        <sz val="7"/>
        <rFont val="Arial"/>
        <family val="2"/>
      </rPr>
      <t>Typical items delayed due to weather/scheduling shall not delay closing.</t>
    </r>
  </si>
  <si>
    <t>Nebraska Title Company</t>
  </si>
  <si>
    <t>Closing Office:</t>
  </si>
  <si>
    <t xml:space="preserve">You are required to acknowledge Closing </t>
  </si>
  <si>
    <t>(402) 861-9220</t>
  </si>
  <si>
    <t xml:space="preserve"> Nebraska Title Company</t>
  </si>
  <si>
    <t>14680 W Dodge Rd #1, Omaha</t>
  </si>
  <si>
    <t xml:space="preserve">11336 South 96th Street #120, Papillion </t>
  </si>
  <si>
    <t xml:space="preserve">Your New Home is in </t>
  </si>
  <si>
    <t>county.</t>
  </si>
  <si>
    <r>
      <rPr>
        <b/>
        <u/>
        <sz val="10"/>
        <rFont val="Arial"/>
        <family val="2"/>
      </rPr>
      <t>Sarpy</t>
    </r>
    <r>
      <rPr>
        <b/>
        <sz val="10"/>
        <rFont val="Arial"/>
        <family val="2"/>
      </rPr>
      <t xml:space="preserve"> County</t>
    </r>
  </si>
  <si>
    <r>
      <rPr>
        <b/>
        <u/>
        <sz val="10"/>
        <rFont val="Arial"/>
        <family val="2"/>
      </rPr>
      <t>Douglas</t>
    </r>
    <r>
      <rPr>
        <b/>
        <sz val="10"/>
        <rFont val="Arial"/>
        <family val="2"/>
      </rPr>
      <t xml:space="preserve"> County </t>
    </r>
  </si>
  <si>
    <r>
      <t xml:space="preserve">For </t>
    </r>
    <r>
      <rPr>
        <b/>
        <sz val="10"/>
        <rFont val="Arial"/>
        <family val="2"/>
      </rPr>
      <t>YOUR</t>
    </r>
    <r>
      <rPr>
        <sz val="10"/>
        <rFont val="Arial"/>
        <family val="2"/>
      </rPr>
      <t xml:space="preserve"> convenience, your closing will occur at the Nebraska Title Company that is in your county:</t>
    </r>
  </si>
  <si>
    <t>installing the tree(s) at the time the home is constructed on the Property, but that such warranty does not cover any trees existing on the Property prior to development</t>
  </si>
  <si>
    <t xml:space="preserve">or any trees installed as a landscape buffer near the lots lines of the Property or adjacent to the Property by the Seller.  Placement of tree(s) and its/their species is </t>
  </si>
  <si>
    <t>at the discretion of the nursery.  Placement of tree is not voidable prior to, or after, closing.  This provision shall survive closing.</t>
  </si>
  <si>
    <t>Den Option</t>
  </si>
  <si>
    <t>MANCHESTER-2015</t>
  </si>
  <si>
    <t>SHELBY - 2015</t>
  </si>
  <si>
    <t>BENTLEY - 2015</t>
  </si>
  <si>
    <t>CAMBRIDGE - 2015</t>
  </si>
  <si>
    <t>HIGHLAND HILLS</t>
  </si>
  <si>
    <t>(Pre-formed Laminate STD, Two Story,Weston,Del Ray Only)</t>
  </si>
  <si>
    <t>Whitetail Walkout Basement Design, per plan</t>
  </si>
  <si>
    <t>Appraisal Cover Sheet</t>
  </si>
  <si>
    <t>Buyers Name:</t>
  </si>
  <si>
    <t>Lot:</t>
  </si>
  <si>
    <t>Model Name:</t>
  </si>
  <si>
    <t>Exterior</t>
  </si>
  <si>
    <t>(submit with Plans &amp; Specs)</t>
  </si>
  <si>
    <t>Kitchen</t>
  </si>
  <si>
    <t>Additional Features</t>
  </si>
  <si>
    <t>Fireplace</t>
  </si>
  <si>
    <t>Flooring</t>
  </si>
  <si>
    <t>Basement</t>
  </si>
  <si>
    <r>
      <rPr>
        <b/>
        <sz val="10"/>
        <rFont val="Arial"/>
        <family val="2"/>
      </rPr>
      <t xml:space="preserve">    </t>
    </r>
    <r>
      <rPr>
        <b/>
        <u/>
        <sz val="10"/>
        <rFont val="Arial"/>
        <family val="2"/>
      </rPr>
      <t>Walkout Basement</t>
    </r>
  </si>
  <si>
    <t>Sales Agent:</t>
  </si>
  <si>
    <t>Loan Type:</t>
  </si>
  <si>
    <t>(at time of contract)</t>
  </si>
  <si>
    <t>Final Inspection Values, if applicable</t>
  </si>
  <si>
    <t>Exterior Paint = $800</t>
  </si>
  <si>
    <t>Sidewalk = $500</t>
  </si>
  <si>
    <t>Patio = $400</t>
  </si>
  <si>
    <t>Sprinkler System = $1,500</t>
  </si>
  <si>
    <t>Sod = $1,000</t>
  </si>
  <si>
    <t>Other</t>
  </si>
  <si>
    <t>Highlands</t>
  </si>
  <si>
    <t>Annual HOA Dues anticipated for community.</t>
  </si>
  <si>
    <t>Whitetail</t>
  </si>
  <si>
    <t>For Additional Information Please Contact:</t>
  </si>
  <si>
    <t>Shawn McGuire, Broker</t>
  </si>
  <si>
    <t xml:space="preserve">402-896-3100 </t>
  </si>
  <si>
    <t>CONSTRUCTION EXHIBITS</t>
  </si>
  <si>
    <t>LEGAL DESCRIPTION:</t>
  </si>
  <si>
    <t>STYLE:</t>
  </si>
  <si>
    <t>BUYER'S NAME:</t>
  </si>
  <si>
    <t xml:space="preserve">I CERTIFY THAT THE CONSTRUCTION EXHIBITS FOR THE ABOVE MENTIONED </t>
  </si>
  <si>
    <t xml:space="preserve">PROPERTY MEET ALL LOCAL CODE REQUIREMENTS AND ARE IN SUBSTANTIAL </t>
  </si>
  <si>
    <t>CONFORMITY WITH VA MINIUM PROPERTY REQUIREMENTS, INCLUDING THE</t>
  </si>
  <si>
    <t xml:space="preserve">ENERGY STANDARDS OF THE 2009 IECC - INTERNATIONAL ENERGY </t>
  </si>
  <si>
    <t>CONVERSATION CODE AND THE REQUIREMENT FOR LEAD-FREE WATER PIPING</t>
  </si>
  <si>
    <t xml:space="preserve">BUILDER: </t>
  </si>
  <si>
    <t xml:space="preserve">   CELEBRITY HOMES, INC.</t>
  </si>
  <si>
    <t>CHRISTINE DELAROSA, DIRECTOR</t>
  </si>
  <si>
    <t>ADDRESS OF PROPERTY:</t>
  </si>
  <si>
    <t>LOT:</t>
  </si>
  <si>
    <t>(For VA, submit with Plans &amp; Specs)</t>
  </si>
  <si>
    <t xml:space="preserve"> HOA dues abated thru 2017 and may be assessed and collecting in the future at the discretion of the HOA.( dues applicable to both HOA's )</t>
  </si>
  <si>
    <t>Anticipated Home Owner's Association to Apply.  Buyer shall be a member of both Whitetail HOA and The Whitetail Townhome</t>
  </si>
  <si>
    <t>Highland Homeowner's Association.</t>
  </si>
  <si>
    <r>
      <t xml:space="preserve">Ceramic Tile backsplash in </t>
    </r>
    <r>
      <rPr>
        <b/>
        <u/>
        <sz val="8"/>
        <rFont val="Times New Roman"/>
        <family val="1"/>
      </rPr>
      <t>Designer</t>
    </r>
    <r>
      <rPr>
        <b/>
        <sz val="8"/>
        <rFont val="Times New Roman"/>
        <family val="1"/>
      </rPr>
      <t xml:space="preserve"> homes and Brantley Patio.</t>
    </r>
  </si>
  <si>
    <t>(Designer: Manchester, Langdon, Bridgeport, Kingston,Bradford, Cambridge, Danville,Danbury,Shelby,Whitney, Brantley Patio- ceramic STD; all other 4" Integral STD)</t>
  </si>
  <si>
    <t xml:space="preserve">or beside front door and following specific locations: Seville - over stairwell, top of stairs; Sterling - upper window in stairwell, </t>
  </si>
  <si>
    <t xml:space="preserve">master transom, top of stairs, laundry room; Carmel, Chandler, Bradford, Langdon- top of stairs. Kingston - side of dining, </t>
  </si>
  <si>
    <t>laundry; Manchester -top of stairs, drop zone; Del Ray, Weston, Whitney-transom in master; Bentley-side of flex, drop zone;</t>
  </si>
  <si>
    <t>ROUGH-INS</t>
  </si>
  <si>
    <t>of Bradford,Manchester, Bentley.  Plate glass mirrors all other locations.</t>
  </si>
  <si>
    <t xml:space="preserve">Stainless steel pull-out kitchen faucet in Designer homes. Stainless Steel kitcen faucet in all other homes. </t>
  </si>
  <si>
    <t>Two-handled chrome bath faucets master bath Designer homes.  Chrome bath fixtures in all homes.</t>
  </si>
  <si>
    <t xml:space="preserve">6' patio door/2 windows/12x10 patio/11x10 deck </t>
  </si>
  <si>
    <t xml:space="preserve">6' patio door/2 windows/13x9 patio/14x10 deck </t>
  </si>
  <si>
    <t xml:space="preserve">6' patio door/2 windows/14x9 patio/15x10 deck </t>
  </si>
  <si>
    <t>BRADLEY</t>
  </si>
  <si>
    <t>GRAYSON</t>
  </si>
  <si>
    <t>KENDALL</t>
  </si>
  <si>
    <t>WHITNEY - 2015</t>
  </si>
  <si>
    <t>agreed upon purchase price.</t>
  </si>
  <si>
    <t xml:space="preserve">enforce specific performance or pursue actual damages (see below). Non-Refundable Earnest Money Deposit may apply to purchase price should appraised value not meet </t>
  </si>
  <si>
    <t xml:space="preserve">upon contract acceptance.  Buyers agree to forfeit all monies paid by earnest deposits and/or addendums should the purchase not close.  Seller may, at its option, elect to </t>
  </si>
  <si>
    <t>Since 1977 we have built homes for thousands of families, and we truly appreciate each one!</t>
  </si>
  <si>
    <t>Submit flooring plan signed by buyer with contract</t>
  </si>
  <si>
    <t>Option Requires an additional  $2,000 Non-Refundable Deposit at Time of Contract</t>
  </si>
  <si>
    <t>Non Refundable Earnest Money may apply to purchase price upon valuation not meeting appraised value</t>
  </si>
  <si>
    <t>Verified loan approval required prior to construction of Finish Rec Room, Bedroom, Bath</t>
  </si>
  <si>
    <t>HOI:</t>
  </si>
  <si>
    <t xml:space="preserve">Seller/Lender to pay the folowing closing costs: appraisal, credit report(s),flood </t>
  </si>
  <si>
    <t>insurance cert, title insurance,recording fees,1st years homeowners ins(allowance),</t>
  </si>
  <si>
    <t xml:space="preserve">revenue stamps,final inspections &amp; closing fee(Nebraska Title Only),Transfer Tax </t>
  </si>
  <si>
    <t xml:space="preserve">Purchase Agreement to be submitted to main </t>
  </si>
  <si>
    <t xml:space="preserve">office by 10am next morning to assure timely </t>
  </si>
  <si>
    <t>processing</t>
  </si>
  <si>
    <r>
      <t>Wood framed mirror(s) in master bath of</t>
    </r>
    <r>
      <rPr>
        <b/>
        <u/>
        <sz val="8"/>
        <rFont val="Times New Roman"/>
        <family val="1"/>
      </rPr>
      <t xml:space="preserve"> Designer</t>
    </r>
    <r>
      <rPr>
        <b/>
        <sz val="8"/>
        <rFont val="Times New Roman"/>
        <family val="1"/>
      </rPr>
      <t xml:space="preserve"> homes and in main floor 1/2 bath</t>
    </r>
  </si>
  <si>
    <t>Whole House Paint Color:</t>
  </si>
  <si>
    <r>
      <rPr>
        <b/>
        <sz val="9"/>
        <color indexed="10"/>
        <rFont val="Arial"/>
        <family val="2"/>
      </rPr>
      <t>REQUIRED</t>
    </r>
    <r>
      <rPr>
        <sz val="9"/>
        <color indexed="10"/>
        <rFont val="Arial"/>
        <family val="2"/>
      </rPr>
      <t xml:space="preserve"> if selected by Celebrity/Buyer @ Contract</t>
    </r>
  </si>
  <si>
    <r>
      <t xml:space="preserve">to "TRIM" </t>
    </r>
    <r>
      <rPr>
        <b/>
        <i/>
        <sz val="10"/>
        <rFont val="Arial"/>
        <family val="2"/>
      </rPr>
      <t>Your New Home!</t>
    </r>
  </si>
  <si>
    <t>Interior Paint Package</t>
  </si>
  <si>
    <t>Earnest Money Deposit:</t>
  </si>
  <si>
    <t>Add'l EMD:</t>
  </si>
  <si>
    <r>
      <t xml:space="preserve">     3 months free monitoring included with land line phone (cellular or IP monitoring add'l charge) Other Alarm Servicing Companies </t>
    </r>
    <r>
      <rPr>
        <b/>
        <sz val="8"/>
        <rFont val="Times New Roman"/>
        <family val="1"/>
      </rPr>
      <t xml:space="preserve">MAY NOT </t>
    </r>
    <r>
      <rPr>
        <sz val="8"/>
        <rFont val="Times New Roman"/>
        <family val="1"/>
      </rPr>
      <t>be compatible.</t>
    </r>
  </si>
  <si>
    <t>PRESTON-2015</t>
  </si>
  <si>
    <t>NON-PREFERRED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</si>
  <si>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(45 Days)</t>
    </r>
  </si>
  <si>
    <t>PREFERRED REALTOR</t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</si>
  <si>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LOT STAGE ONLY</t>
    </r>
    <r>
      <rPr>
        <sz val="7"/>
        <rFont val="Arial"/>
        <family val="2"/>
      </rPr>
      <t>.  Contingency Expires: (90 Days)</t>
    </r>
  </si>
  <si>
    <r>
      <rPr>
        <sz val="7"/>
        <rFont val="Arial"/>
        <family val="2"/>
      </rPr>
      <t xml:space="preserve">Property at </t>
    </r>
    <r>
      <rPr>
        <b/>
        <sz val="7"/>
        <rFont val="Arial"/>
        <family val="2"/>
      </rPr>
      <t>BASEMENT STAGE ONLY</t>
    </r>
    <r>
      <rPr>
        <sz val="7"/>
        <rFont val="Arial"/>
        <family val="2"/>
      </rPr>
      <t>.  Contingency Expires: (60 Days)</t>
    </r>
  </si>
  <si>
    <t xml:space="preserve">contingency is removed.  Listing Agreement, Competative Market Analysis, and net sheet is attached. Purchaser acknowledges that Celebrity Homes is not liable for referred </t>
  </si>
  <si>
    <t xml:space="preserve">listing agent, their real estate company, broker, co-agents, or their employees. </t>
  </si>
  <si>
    <t>Taller base/wider casing in public areas and master bedroom/bath of Designer homes and Brantley Patio.</t>
  </si>
  <si>
    <t>Quartz fireplace face or Ceramic Tile fireplace face</t>
  </si>
  <si>
    <t>Initial ONLY ONE</t>
  </si>
  <si>
    <r>
      <t xml:space="preserve">     </t>
    </r>
    <r>
      <rPr>
        <b/>
        <u/>
        <sz val="8"/>
        <rFont val="Times New Roman"/>
        <family val="1"/>
      </rPr>
      <t>Stereo Pre-wire-</t>
    </r>
    <r>
      <rPr>
        <sz val="8"/>
        <rFont val="Times New Roman"/>
        <family val="1"/>
      </rPr>
      <t xml:space="preserve">5 or 7 speaker surround sound </t>
    </r>
    <r>
      <rPr>
        <b/>
        <sz val="8"/>
        <rFont val="Times New Roman"/>
        <family val="1"/>
      </rPr>
      <t>(PRIOR TO ELECTRICAL ROUGH-IN ONLY)  SPEAKERS NOT PROVIDED</t>
    </r>
  </si>
  <si>
    <t>1/2 Bath rough-in standard in Vista, Santee, Austin, Bradford, Langdon</t>
  </si>
  <si>
    <t>3/4 Bath rough-in standard in all ranches and 2-storys (except noted above)</t>
  </si>
  <si>
    <t xml:space="preserve">Dayton Dlx &amp; Patio,Brantley Patio - side of dining; Preston - laundry, side of dining. Bradley-front upper stairwell;Kendall-over </t>
  </si>
  <si>
    <t>stairwell; Grayson-side of dining,master bedroom</t>
  </si>
  <si>
    <t>White trim with 2 panel doors (Classique or Corvado)</t>
  </si>
  <si>
    <r>
      <t xml:space="preserve">Model Clarification Addendum </t>
    </r>
    <r>
      <rPr>
        <sz val="7"/>
        <rFont val="Times New Roman"/>
        <family val="1"/>
      </rPr>
      <t>(@ ONE DRIVE)</t>
    </r>
  </si>
  <si>
    <t xml:space="preserve">Ridgemoor: $93 Annual HOA Dues.  Due January 1st of each year.  </t>
  </si>
  <si>
    <r>
      <t xml:space="preserve">Ridgemoor, </t>
    </r>
    <r>
      <rPr>
        <sz val="8"/>
        <rFont val="Times New Roman"/>
        <family val="1"/>
      </rPr>
      <t>Celebrity to pay dues from closing date to end of calendar year.</t>
    </r>
  </si>
  <si>
    <t>Shadowbrook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</si>
</sst>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[$-409]mmmm\ d\,\ yyyy;@"/>
    <numFmt numFmtId="166" formatCode="mm/dd/yy;@"/>
    <numFmt numFmtId="167" formatCode="[$-409]h:mm\ AM/PM;@"/>
    <numFmt numFmtId="168" formatCode="m/d/yy;@"/>
    <numFmt numFmtId="169" formatCode="_(&quot;$&quot;* #,##0_);_(&quot;$&quot;* \(#,##0\);_(&quot;$&quot;* &quot;-&quot;??_);_(@_)"/>
    <numFmt numFmtId="170" formatCode="[&lt;=9999999]###\-####;\(###\)\ ###\-####"/>
    <numFmt numFmtId="171" formatCode="[$-F400]h:mm:ss\ AM/PM"/>
    <numFmt numFmtId="172" formatCode="[$-409]h:mm:ss\ AM/PM;@"/>
  </numFmts>
  <fonts count="185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6"/>
      <name val="Arial"/>
      <family val="2"/>
    </font>
    <font>
      <b/>
      <u/>
      <sz val="8"/>
      <name val="Times New Roman"/>
      <family val="1"/>
    </font>
    <font>
      <sz val="5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6"/>
      <name val="Times New Roman"/>
      <family val="1"/>
    </font>
    <font>
      <b/>
      <sz val="6"/>
      <name val="Times New Roman"/>
      <family val="1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u/>
      <sz val="7"/>
      <name val="Arial"/>
      <family val="2"/>
    </font>
    <font>
      <b/>
      <sz val="6.5"/>
      <name val="Arial"/>
      <family val="2"/>
    </font>
    <font>
      <b/>
      <sz val="5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sz val="9"/>
      <name val="Times New Roman"/>
      <family val="1"/>
    </font>
    <font>
      <sz val="7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8"/>
      <name val="Arial"/>
      <family val="2"/>
    </font>
    <font>
      <b/>
      <sz val="8"/>
      <color indexed="12"/>
      <name val="Times New Roman"/>
      <family val="1"/>
    </font>
    <font>
      <sz val="10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9"/>
      <color indexed="12"/>
      <name val="Times New Roman"/>
      <family val="1"/>
    </font>
    <font>
      <sz val="8"/>
      <color indexed="12"/>
      <name val="Times New Roman"/>
      <family val="1"/>
    </font>
    <font>
      <sz val="8"/>
      <color indexed="10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8"/>
      <color indexed="48"/>
      <name val="Times New Roman"/>
      <family val="1"/>
    </font>
    <font>
      <sz val="7"/>
      <color indexed="48"/>
      <name val="Times New Roman"/>
      <family val="1"/>
    </font>
    <font>
      <sz val="8"/>
      <color indexed="48"/>
      <name val="Times New Roman"/>
      <family val="1"/>
    </font>
    <font>
      <b/>
      <i/>
      <u/>
      <sz val="8"/>
      <color indexed="81"/>
      <name val="Tahoma"/>
      <family val="2"/>
    </font>
    <font>
      <b/>
      <sz val="10"/>
      <name val="Arial"/>
      <family val="2"/>
    </font>
    <font>
      <b/>
      <sz val="20"/>
      <name val="Times New Roman"/>
      <family val="1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b/>
      <u/>
      <sz val="6"/>
      <name val="Times New Roman"/>
      <family val="1"/>
    </font>
    <font>
      <b/>
      <i/>
      <sz val="14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sz val="14"/>
      <color indexed="12"/>
      <name val="Brush Script MT"/>
      <family val="4"/>
    </font>
    <font>
      <u/>
      <sz val="10"/>
      <name val="Arial"/>
      <family val="2"/>
    </font>
    <font>
      <i/>
      <sz val="9"/>
      <name val="Arial"/>
      <family val="2"/>
    </font>
    <font>
      <b/>
      <u/>
      <sz val="10"/>
      <name val="Arial"/>
      <family val="2"/>
    </font>
    <font>
      <b/>
      <sz val="11"/>
      <color indexed="81"/>
      <name val="Tahoma"/>
      <family val="2"/>
    </font>
    <font>
      <sz val="10"/>
      <name val="Arial"/>
      <family val="2"/>
    </font>
    <font>
      <i/>
      <sz val="7"/>
      <name val="Times New Roman"/>
      <family val="1"/>
    </font>
    <font>
      <b/>
      <i/>
      <sz val="8"/>
      <name val="Times New Roman"/>
      <family val="1"/>
    </font>
    <font>
      <b/>
      <u/>
      <sz val="12"/>
      <name val="Times New Roman"/>
      <family val="1"/>
    </font>
    <font>
      <b/>
      <i/>
      <u/>
      <sz val="10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0"/>
      <color indexed="9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6"/>
      <name val="Arial"/>
      <family val="2"/>
    </font>
    <font>
      <b/>
      <sz val="5"/>
      <name val="Arial"/>
      <family val="2"/>
    </font>
    <font>
      <sz val="5"/>
      <name val="Arial"/>
      <family val="2"/>
    </font>
    <font>
      <b/>
      <sz val="26"/>
      <color indexed="10"/>
      <name val="Times New Roman"/>
      <family val="1"/>
    </font>
    <font>
      <b/>
      <i/>
      <sz val="8"/>
      <color indexed="12"/>
      <name val="Arial"/>
      <family val="2"/>
    </font>
    <font>
      <b/>
      <i/>
      <sz val="12"/>
      <color indexed="12"/>
      <name val="Arial"/>
      <family val="2"/>
    </font>
    <font>
      <b/>
      <sz val="16"/>
      <name val="Arial"/>
      <family val="2"/>
    </font>
    <font>
      <b/>
      <i/>
      <sz val="11"/>
      <color indexed="12"/>
      <name val="Arial"/>
      <family val="2"/>
    </font>
    <font>
      <b/>
      <i/>
      <sz val="9"/>
      <name val="Times New Roman"/>
      <family val="1"/>
    </font>
    <font>
      <b/>
      <sz val="7"/>
      <name val="Times New Roman"/>
      <family val="1"/>
    </font>
    <font>
      <sz val="12"/>
      <name val="Times New Roman"/>
      <family val="1"/>
    </font>
    <font>
      <b/>
      <sz val="9"/>
      <name val="Arial"/>
      <family val="2"/>
    </font>
    <font>
      <sz val="8"/>
      <color indexed="10"/>
      <name val="Times New Roman"/>
      <family val="1"/>
    </font>
    <font>
      <sz val="6.5"/>
      <name val="Arial"/>
      <family val="2"/>
    </font>
    <font>
      <sz val="6.75"/>
      <name val="Arial"/>
      <family val="2"/>
    </font>
    <font>
      <b/>
      <sz val="6.75"/>
      <name val="Arial"/>
      <family val="2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i/>
      <sz val="10"/>
      <name val="Times New Roman"/>
      <family val="1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b/>
      <i/>
      <u/>
      <sz val="8"/>
      <name val="Arial"/>
      <family val="2"/>
    </font>
    <font>
      <b/>
      <u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i/>
      <sz val="8"/>
      <color indexed="81"/>
      <name val="Tahoma"/>
      <family val="2"/>
    </font>
    <font>
      <i/>
      <sz val="8"/>
      <color indexed="81"/>
      <name val="Tahoma"/>
      <family val="2"/>
    </font>
    <font>
      <b/>
      <u/>
      <sz val="9"/>
      <name val="Arial"/>
      <family val="2"/>
    </font>
    <font>
      <sz val="16"/>
      <name val="Arial"/>
      <family val="2"/>
    </font>
    <font>
      <u/>
      <sz val="8"/>
      <name val="Times New Roman"/>
      <family val="1"/>
    </font>
    <font>
      <b/>
      <u/>
      <sz val="11"/>
      <name val="Times New Roman"/>
      <family val="1"/>
    </font>
    <font>
      <b/>
      <u/>
      <sz val="8"/>
      <color indexed="10"/>
      <name val="Times New Roman"/>
      <family val="1"/>
    </font>
    <font>
      <b/>
      <sz val="8"/>
      <color indexed="10"/>
      <name val="Times New Roman"/>
      <family val="1"/>
    </font>
    <font>
      <b/>
      <u/>
      <sz val="9"/>
      <name val="Times New Roman"/>
      <family val="1"/>
    </font>
    <font>
      <i/>
      <sz val="6"/>
      <name val="Times New Roman"/>
      <family val="1"/>
    </font>
    <font>
      <b/>
      <sz val="9.5"/>
      <name val="Times New Roman"/>
      <family val="1"/>
    </font>
    <font>
      <i/>
      <sz val="12"/>
      <name val="Arial"/>
      <family val="2"/>
    </font>
    <font>
      <sz val="16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i/>
      <u/>
      <sz val="10"/>
      <name val="Arial"/>
      <family val="2"/>
    </font>
    <font>
      <sz val="14"/>
      <name val="Arial"/>
      <family val="2"/>
    </font>
    <font>
      <b/>
      <sz val="8.5"/>
      <name val="Times New Roman"/>
      <family val="1"/>
    </font>
    <font>
      <b/>
      <u/>
      <sz val="16"/>
      <name val="Arial"/>
      <family val="2"/>
    </font>
    <font>
      <u/>
      <sz val="10"/>
      <color indexed="81"/>
      <name val="Tahoma"/>
      <family val="2"/>
    </font>
    <font>
      <b/>
      <i/>
      <u/>
      <sz val="12"/>
      <name val="Arial"/>
      <family val="2"/>
    </font>
    <font>
      <u/>
      <sz val="7"/>
      <name val="Times New Roman"/>
      <family val="1"/>
    </font>
    <font>
      <b/>
      <u/>
      <sz val="7.5"/>
      <name val="Times New Roman"/>
      <family val="1"/>
    </font>
    <font>
      <b/>
      <sz val="14"/>
      <color indexed="8"/>
      <name val="Calibri"/>
      <family val="2"/>
    </font>
    <font>
      <sz val="8.5"/>
      <name val="Arial"/>
      <family val="2"/>
    </font>
    <font>
      <b/>
      <u/>
      <sz val="8.5"/>
      <name val="Arial"/>
      <family val="2"/>
    </font>
    <font>
      <sz val="9.5"/>
      <name val="Times New Roman"/>
      <family val="1"/>
    </font>
    <font>
      <sz val="11"/>
      <name val="Times New Roman"/>
      <family val="1"/>
    </font>
    <font>
      <b/>
      <u/>
      <sz val="8"/>
      <color indexed="81"/>
      <name val="Tahoma"/>
      <family val="2"/>
    </font>
    <font>
      <u/>
      <sz val="8"/>
      <color indexed="81"/>
      <name val="Tahoma"/>
      <family val="2"/>
    </font>
    <font>
      <u/>
      <sz val="7.5"/>
      <color indexed="10"/>
      <name val="Times New Roman"/>
      <family val="1"/>
    </font>
    <font>
      <u/>
      <sz val="14"/>
      <name val="Arial"/>
      <family val="2"/>
    </font>
    <font>
      <i/>
      <sz val="8"/>
      <name val="Times New Roman"/>
      <family val="1"/>
    </font>
    <font>
      <u/>
      <sz val="9"/>
      <name val="Times New Roman"/>
      <family val="1"/>
    </font>
    <font>
      <b/>
      <sz val="6.5"/>
      <name val="Times New Roman"/>
      <family val="1"/>
    </font>
    <font>
      <b/>
      <u/>
      <sz val="15"/>
      <name val="Arial"/>
      <family val="2"/>
    </font>
    <font>
      <b/>
      <u/>
      <sz val="14"/>
      <name val="Arial"/>
      <family val="2"/>
    </font>
    <font>
      <b/>
      <u/>
      <sz val="11"/>
      <name val="Arial"/>
      <family val="2"/>
    </font>
    <font>
      <u/>
      <sz val="8.5"/>
      <name val="Arial"/>
      <family val="2"/>
    </font>
    <font>
      <b/>
      <sz val="8.5"/>
      <name val="Arial"/>
      <family val="2"/>
    </font>
    <font>
      <sz val="10"/>
      <name val="Arial"/>
      <family val="2"/>
    </font>
    <font>
      <sz val="16"/>
      <name val="Times New Roman"/>
      <family val="1"/>
    </font>
    <font>
      <b/>
      <sz val="16"/>
      <color indexed="12"/>
      <name val="Brush Script MT"/>
      <family val="4"/>
    </font>
    <font>
      <b/>
      <u/>
      <sz val="8"/>
      <name val="Arial"/>
      <family val="2"/>
    </font>
    <font>
      <sz val="18"/>
      <name val="Arial"/>
      <family val="2"/>
    </font>
    <font>
      <u/>
      <sz val="18"/>
      <name val="Arial"/>
      <family val="2"/>
    </font>
    <font>
      <b/>
      <sz val="14"/>
      <name val="MT Extra"/>
      <family val="1"/>
      <charset val="2"/>
    </font>
    <font>
      <sz val="6.5"/>
      <name val="Times New Roman"/>
      <family val="1"/>
    </font>
    <font>
      <b/>
      <i/>
      <sz val="10"/>
      <color indexed="81"/>
      <name val="Tahoma"/>
      <family val="2"/>
    </font>
    <font>
      <b/>
      <i/>
      <u/>
      <sz val="10"/>
      <color indexed="81"/>
      <name val="Tahoma"/>
      <family val="2"/>
    </font>
    <font>
      <i/>
      <sz val="10"/>
      <color indexed="81"/>
      <name val="Tahoma"/>
      <family val="2"/>
    </font>
    <font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9"/>
      <color indexed="81"/>
      <name val="Tahoma"/>
      <family val="2"/>
    </font>
    <font>
      <sz val="11"/>
      <name val="Arial"/>
      <family val="2"/>
    </font>
    <font>
      <b/>
      <sz val="9"/>
      <color indexed="10"/>
      <name val="Arial"/>
      <family val="2"/>
    </font>
    <font>
      <sz val="7.5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0070C0"/>
      <name val="Times New Roman"/>
      <family val="1"/>
    </font>
    <font>
      <b/>
      <sz val="10"/>
      <name val="Calibri"/>
      <family val="2"/>
      <scheme val="minor"/>
    </font>
    <font>
      <b/>
      <sz val="6"/>
      <color rgb="FF0070C0"/>
      <name val="Times New Roman"/>
      <family val="1"/>
    </font>
    <font>
      <sz val="7"/>
      <color rgb="FF0070C0"/>
      <name val="Arial"/>
      <family val="2"/>
    </font>
    <font>
      <b/>
      <sz val="9"/>
      <color rgb="FF0070C0"/>
      <name val="Times New Roman"/>
      <family val="1"/>
    </font>
    <font>
      <b/>
      <sz val="7.5"/>
      <color rgb="FF0070C0"/>
      <name val="Times New Roman"/>
      <family val="1"/>
    </font>
    <font>
      <b/>
      <sz val="16"/>
      <color theme="3"/>
      <name val="Bradley Hand ITC"/>
      <family val="4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 Narrow"/>
      <family val="2"/>
    </font>
    <font>
      <sz val="10"/>
      <color rgb="FF99CC00"/>
      <name val="Arial Narrow"/>
      <family val="2"/>
    </font>
    <font>
      <sz val="14"/>
      <color rgb="FF000000"/>
      <name val="Arial"/>
      <family val="2"/>
    </font>
    <font>
      <b/>
      <sz val="18"/>
      <color rgb="FF99CC00"/>
      <name val="Bradley Hand ITC"/>
      <family val="4"/>
    </font>
    <font>
      <b/>
      <sz val="8"/>
      <color rgb="FFFF0000"/>
      <name val="Arial"/>
      <family val="2"/>
    </font>
    <font>
      <b/>
      <sz val="11"/>
      <color rgb="FF0070C0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Arial"/>
      <family val="2"/>
    </font>
    <font>
      <b/>
      <u/>
      <sz val="8"/>
      <color rgb="FFFF0000"/>
      <name val="Times New Roman"/>
      <family val="1"/>
    </font>
    <font>
      <sz val="9"/>
      <color theme="1"/>
      <name val="Calibri"/>
      <family val="2"/>
      <scheme val="minor"/>
    </font>
    <font>
      <b/>
      <sz val="8"/>
      <color rgb="FF0070C0"/>
      <name val="Arial"/>
      <family val="2"/>
    </font>
    <font>
      <u/>
      <sz val="6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13ED5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40" fillId="0" borderId="0"/>
    <xf numFmtId="0" fontId="8" fillId="0" borderId="0"/>
    <xf numFmtId="0" fontId="82" fillId="0" borderId="0">
      <alignment horizontal="center"/>
    </xf>
  </cellStyleXfs>
  <cellXfs count="2002">
    <xf numFmtId="0" fontId="0" fillId="0" borderId="0" xfId="0"/>
    <xf numFmtId="0" fontId="2" fillId="0" borderId="0" xfId="0" applyFont="1"/>
    <xf numFmtId="0" fontId="0" fillId="0" borderId="0" xfId="0" applyBorder="1"/>
    <xf numFmtId="0" fontId="0" fillId="0" borderId="1" xfId="0" applyBorder="1"/>
    <xf numFmtId="0" fontId="3" fillId="0" borderId="0" xfId="0" applyFont="1"/>
    <xf numFmtId="0" fontId="8" fillId="0" borderId="0" xfId="0" applyFont="1" applyAlignment="1">
      <alignment horizontal="center"/>
    </xf>
    <xf numFmtId="0" fontId="2" fillId="0" borderId="0" xfId="0" applyFont="1" applyBorder="1"/>
    <xf numFmtId="0" fontId="0" fillId="0" borderId="2" xfId="0" applyBorder="1"/>
    <xf numFmtId="0" fontId="7" fillId="0" borderId="0" xfId="0" applyFont="1" applyBorder="1"/>
    <xf numFmtId="0" fontId="0" fillId="0" borderId="3" xfId="0" applyBorder="1"/>
    <xf numFmtId="0" fontId="6" fillId="0" borderId="0" xfId="0" applyFont="1" applyBorder="1"/>
    <xf numFmtId="0" fontId="9" fillId="0" borderId="0" xfId="0" applyFont="1" applyBorder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6" fillId="0" borderId="0" xfId="0" applyFont="1"/>
    <xf numFmtId="0" fontId="18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8" fillId="0" borderId="4" xfId="0" applyFont="1" applyBorder="1" applyAlignment="1">
      <alignment horizontal="left"/>
    </xf>
    <xf numFmtId="0" fontId="18" fillId="0" borderId="2" xfId="0" applyFont="1" applyBorder="1"/>
    <xf numFmtId="0" fontId="6" fillId="0" borderId="5" xfId="0" applyFont="1" applyBorder="1" applyAlignment="1">
      <alignment horizontal="left"/>
    </xf>
    <xf numFmtId="0" fontId="18" fillId="0" borderId="0" xfId="0" applyFont="1" applyBorder="1"/>
    <xf numFmtId="0" fontId="20" fillId="0" borderId="6" xfId="0" applyFont="1" applyBorder="1" applyAlignment="1">
      <alignment horizontal="center"/>
    </xf>
    <xf numFmtId="0" fontId="18" fillId="0" borderId="3" xfId="0" applyFont="1" applyBorder="1"/>
    <xf numFmtId="0" fontId="7" fillId="0" borderId="7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0" xfId="0" applyFont="1" applyBorder="1"/>
    <xf numFmtId="0" fontId="18" fillId="0" borderId="8" xfId="0" applyFont="1" applyBorder="1"/>
    <xf numFmtId="0" fontId="18" fillId="0" borderId="5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0" fontId="18" fillId="0" borderId="7" xfId="0" applyFont="1" applyBorder="1"/>
    <xf numFmtId="0" fontId="18" fillId="0" borderId="9" xfId="0" applyFont="1" applyBorder="1" applyAlignment="1">
      <alignment horizontal="left"/>
    </xf>
    <xf numFmtId="0" fontId="19" fillId="0" borderId="1" xfId="0" applyFont="1" applyBorder="1"/>
    <xf numFmtId="0" fontId="18" fillId="0" borderId="1" xfId="0" applyFont="1" applyBorder="1"/>
    <xf numFmtId="0" fontId="18" fillId="0" borderId="10" xfId="0" applyFont="1" applyBorder="1"/>
    <xf numFmtId="0" fontId="18" fillId="0" borderId="0" xfId="0" applyFont="1" applyAlignment="1">
      <alignment horizontal="center"/>
    </xf>
    <xf numFmtId="0" fontId="6" fillId="0" borderId="1" xfId="0" applyFont="1" applyBorder="1"/>
    <xf numFmtId="0" fontId="18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18" fillId="0" borderId="0" xfId="0" applyFont="1" applyFill="1" applyBorder="1"/>
    <xf numFmtId="0" fontId="23" fillId="0" borderId="0" xfId="0" applyFont="1" applyAlignment="1">
      <alignment horizontal="right"/>
    </xf>
    <xf numFmtId="0" fontId="6" fillId="0" borderId="0" xfId="0" applyFont="1" applyFill="1" applyBorder="1"/>
    <xf numFmtId="0" fontId="6" fillId="0" borderId="2" xfId="0" applyFont="1" applyBorder="1"/>
    <xf numFmtId="0" fontId="6" fillId="0" borderId="3" xfId="0" applyFont="1" applyBorder="1"/>
    <xf numFmtId="0" fontId="18" fillId="2" borderId="1" xfId="0" applyFont="1" applyFill="1" applyBorder="1" applyAlignment="1">
      <alignment horizontal="center"/>
    </xf>
    <xf numFmtId="0" fontId="25" fillId="0" borderId="0" xfId="0" applyFont="1" applyBorder="1"/>
    <xf numFmtId="0" fontId="7" fillId="0" borderId="1" xfId="0" applyFont="1" applyBorder="1" applyAlignment="1">
      <alignment horizontal="center"/>
    </xf>
    <xf numFmtId="0" fontId="6" fillId="0" borderId="8" xfId="0" applyFont="1" applyBorder="1"/>
    <xf numFmtId="0" fontId="6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19" fillId="0" borderId="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35" fillId="0" borderId="0" xfId="0" applyFont="1"/>
    <xf numFmtId="0" fontId="18" fillId="0" borderId="0" xfId="0" applyFont="1" applyAlignment="1">
      <alignment horizontal="right"/>
    </xf>
    <xf numFmtId="0" fontId="42" fillId="0" borderId="1" xfId="0" applyFont="1" applyBorder="1"/>
    <xf numFmtId="0" fontId="3" fillId="0" borderId="1" xfId="0" applyFont="1" applyBorder="1"/>
    <xf numFmtId="0" fontId="20" fillId="0" borderId="0" xfId="0" applyFont="1"/>
    <xf numFmtId="0" fontId="18" fillId="0" borderId="11" xfId="0" applyFont="1" applyBorder="1"/>
    <xf numFmtId="0" fontId="44" fillId="0" borderId="0" xfId="0" applyFont="1"/>
    <xf numFmtId="0" fontId="20" fillId="2" borderId="0" xfId="0" applyFont="1" applyFill="1"/>
    <xf numFmtId="0" fontId="45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49" fillId="0" borderId="0" xfId="0" applyFont="1"/>
    <xf numFmtId="0" fontId="42" fillId="0" borderId="0" xfId="0" applyFont="1" applyAlignment="1">
      <alignment horizontal="right"/>
    </xf>
    <xf numFmtId="0" fontId="42" fillId="0" borderId="0" xfId="0" applyFont="1"/>
    <xf numFmtId="0" fontId="42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Protection="1">
      <protection hidden="1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165" fontId="0" fillId="0" borderId="0" xfId="0" applyNumberFormat="1" applyAlignment="1">
      <alignment horizontal="center"/>
    </xf>
    <xf numFmtId="0" fontId="53" fillId="0" borderId="0" xfId="0" applyFont="1"/>
    <xf numFmtId="0" fontId="49" fillId="0" borderId="0" xfId="0" applyFont="1" applyAlignment="1">
      <alignment horizontal="left"/>
    </xf>
    <xf numFmtId="0" fontId="0" fillId="2" borderId="0" xfId="0" applyFill="1"/>
    <xf numFmtId="0" fontId="0" fillId="0" borderId="0" xfId="0" applyAlignment="1">
      <alignment horizontal="left"/>
    </xf>
    <xf numFmtId="0" fontId="52" fillId="0" borderId="0" xfId="0" applyFont="1"/>
    <xf numFmtId="0" fontId="42" fillId="0" borderId="0" xfId="0" applyFont="1" applyAlignment="1">
      <alignment horizontal="center"/>
    </xf>
    <xf numFmtId="1" fontId="42" fillId="0" borderId="0" xfId="0" applyNumberFormat="1" applyFont="1" applyAlignment="1">
      <alignment horizontal="center"/>
    </xf>
    <xf numFmtId="0" fontId="54" fillId="0" borderId="7" xfId="0" applyFont="1" applyBorder="1"/>
    <xf numFmtId="0" fontId="55" fillId="0" borderId="0" xfId="0" applyFont="1"/>
    <xf numFmtId="0" fontId="52" fillId="0" borderId="0" xfId="0" applyFont="1" applyAlignment="1">
      <alignment horizontal="center"/>
    </xf>
    <xf numFmtId="0" fontId="50" fillId="0" borderId="0" xfId="0" applyFont="1" applyAlignment="1"/>
    <xf numFmtId="165" fontId="0" fillId="0" borderId="0" xfId="0" applyNumberFormat="1" applyAlignment="1">
      <alignment horizontal="left"/>
    </xf>
    <xf numFmtId="0" fontId="51" fillId="0" borderId="0" xfId="0" applyFont="1"/>
    <xf numFmtId="0" fontId="37" fillId="0" borderId="0" xfId="0" applyFont="1" applyAlignment="1">
      <alignment horizontal="right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0" fillId="0" borderId="0" xfId="0" applyProtection="1"/>
    <xf numFmtId="0" fontId="18" fillId="0" borderId="0" xfId="0" applyFont="1" applyAlignment="1" applyProtection="1">
      <alignment horizontal="right"/>
    </xf>
    <xf numFmtId="0" fontId="28" fillId="0" borderId="0" xfId="0" applyFont="1" applyProtection="1"/>
    <xf numFmtId="0" fontId="18" fillId="0" borderId="0" xfId="0" applyFont="1" applyFill="1" applyBorder="1" applyAlignment="1" applyProtection="1">
      <alignment horizontal="right"/>
    </xf>
    <xf numFmtId="0" fontId="18" fillId="0" borderId="0" xfId="0" applyFont="1" applyProtection="1"/>
    <xf numFmtId="0" fontId="20" fillId="0" borderId="0" xfId="0" applyFont="1" applyProtection="1"/>
    <xf numFmtId="0" fontId="19" fillId="0" borderId="0" xfId="0" applyFont="1" applyFill="1" applyBorder="1" applyAlignment="1" applyProtection="1">
      <alignment horizontal="right"/>
    </xf>
    <xf numFmtId="0" fontId="19" fillId="0" borderId="0" xfId="0" applyFont="1" applyAlignment="1" applyProtection="1">
      <alignment horizontal="right"/>
    </xf>
    <xf numFmtId="0" fontId="37" fillId="0" borderId="0" xfId="0" applyFont="1" applyBorder="1"/>
    <xf numFmtId="0" fontId="18" fillId="2" borderId="0" xfId="0" applyFont="1" applyFill="1"/>
    <xf numFmtId="0" fontId="18" fillId="2" borderId="1" xfId="0" applyFont="1" applyFill="1" applyBorder="1"/>
    <xf numFmtId="0" fontId="18" fillId="0" borderId="0" xfId="0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64" fontId="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7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4" fillId="0" borderId="0" xfId="0" applyFont="1" applyFill="1" applyBorder="1"/>
    <xf numFmtId="164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Protection="1">
      <protection locked="0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4" fontId="9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33" fillId="0" borderId="0" xfId="0" applyFont="1" applyFill="1" applyBorder="1"/>
    <xf numFmtId="0" fontId="6" fillId="0" borderId="0" xfId="0" applyFont="1" applyFill="1" applyBorder="1" applyAlignment="1"/>
    <xf numFmtId="14" fontId="5" fillId="0" borderId="0" xfId="0" applyNumberFormat="1" applyFont="1" applyFill="1" applyBorder="1"/>
    <xf numFmtId="14" fontId="17" fillId="0" borderId="0" xfId="0" applyNumberFormat="1" applyFont="1" applyFill="1" applyBorder="1"/>
    <xf numFmtId="0" fontId="29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7" fillId="0" borderId="0" xfId="0" applyFont="1" applyFill="1" applyBorder="1" applyAlignment="1">
      <alignment horizontal="center"/>
    </xf>
    <xf numFmtId="3" fontId="2" fillId="0" borderId="0" xfId="0" applyNumberFormat="1" applyFont="1" applyFill="1" applyBorder="1" applyProtection="1">
      <protection locked="0"/>
    </xf>
    <xf numFmtId="3" fontId="6" fillId="0" borderId="0" xfId="0" applyNumberFormat="1" applyFont="1" applyFill="1" applyBorder="1"/>
    <xf numFmtId="3" fontId="7" fillId="0" borderId="0" xfId="0" applyNumberFormat="1" applyFont="1" applyFill="1" applyBorder="1"/>
    <xf numFmtId="3" fontId="7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60" fillId="0" borderId="0" xfId="0" applyFont="1" applyFill="1" applyBorder="1" applyAlignment="1">
      <alignment horizontal="left"/>
    </xf>
    <xf numFmtId="0" fontId="9" fillId="2" borderId="0" xfId="0" applyFont="1" applyFill="1" applyAlignment="1">
      <alignment horizontal="right"/>
    </xf>
    <xf numFmtId="0" fontId="9" fillId="0" borderId="1" xfId="0" applyFont="1" applyBorder="1" applyAlignment="1">
      <alignment horizontal="left"/>
    </xf>
    <xf numFmtId="0" fontId="9" fillId="0" borderId="1" xfId="0" applyFont="1" applyBorder="1"/>
    <xf numFmtId="0" fontId="6" fillId="0" borderId="12" xfId="0" applyFont="1" applyBorder="1"/>
    <xf numFmtId="0" fontId="0" fillId="0" borderId="9" xfId="0" applyBorder="1"/>
    <xf numFmtId="0" fontId="7" fillId="0" borderId="10" xfId="0" applyFont="1" applyBorder="1"/>
    <xf numFmtId="0" fontId="8" fillId="0" borderId="0" xfId="0" applyFont="1" applyFill="1" applyBorder="1" applyAlignment="1">
      <alignment horizontal="left"/>
    </xf>
    <xf numFmtId="8" fontId="7" fillId="0" borderId="0" xfId="0" applyNumberFormat="1" applyFont="1" applyFill="1" applyBorder="1" applyAlignment="1">
      <alignment horizontal="center"/>
    </xf>
    <xf numFmtId="164" fontId="44" fillId="0" borderId="0" xfId="0" applyNumberFormat="1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0" fontId="44" fillId="0" borderId="0" xfId="0" applyFont="1" applyAlignment="1">
      <alignment horizontal="left"/>
    </xf>
    <xf numFmtId="0" fontId="6" fillId="0" borderId="0" xfId="0" applyFont="1" applyProtection="1"/>
    <xf numFmtId="0" fontId="58" fillId="0" borderId="0" xfId="0" applyFont="1" applyFill="1" applyBorder="1"/>
    <xf numFmtId="6" fontId="25" fillId="0" borderId="0" xfId="0" applyNumberFormat="1" applyFont="1" applyFill="1" applyBorder="1"/>
    <xf numFmtId="164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0" fontId="63" fillId="0" borderId="0" xfId="0" applyFont="1" applyFill="1" applyBorder="1"/>
    <xf numFmtId="0" fontId="64" fillId="0" borderId="0" xfId="0" applyFont="1" applyFill="1" applyBorder="1"/>
    <xf numFmtId="0" fontId="20" fillId="0" borderId="0" xfId="0" applyFont="1" applyFill="1" applyBorder="1" applyAlignment="1">
      <alignment horizontal="right"/>
    </xf>
    <xf numFmtId="0" fontId="0" fillId="0" borderId="4" xfId="0" applyBorder="1"/>
    <xf numFmtId="0" fontId="48" fillId="0" borderId="5" xfId="0" applyFont="1" applyBorder="1" applyAlignment="1">
      <alignment horizontal="left"/>
    </xf>
    <xf numFmtId="0" fontId="0" fillId="0" borderId="5" xfId="0" applyBorder="1"/>
    <xf numFmtId="0" fontId="10" fillId="0" borderId="5" xfId="0" applyFont="1" applyBorder="1"/>
    <xf numFmtId="0" fontId="7" fillId="0" borderId="1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0" fontId="14" fillId="0" borderId="0" xfId="0" applyFont="1"/>
    <xf numFmtId="0" fontId="0" fillId="0" borderId="11" xfId="0" applyBorder="1"/>
    <xf numFmtId="14" fontId="2" fillId="0" borderId="0" xfId="0" applyNumberFormat="1" applyFont="1"/>
    <xf numFmtId="0" fontId="65" fillId="0" borderId="1" xfId="0" applyFont="1" applyBorder="1" applyAlignment="1">
      <alignment horizontal="left"/>
    </xf>
    <xf numFmtId="0" fontId="65" fillId="0" borderId="1" xfId="0" applyFont="1" applyBorder="1"/>
    <xf numFmtId="14" fontId="65" fillId="0" borderId="1" xfId="0" applyNumberFormat="1" applyFont="1" applyBorder="1"/>
    <xf numFmtId="0" fontId="56" fillId="0" borderId="0" xfId="0" applyFont="1"/>
    <xf numFmtId="0" fontId="67" fillId="0" borderId="0" xfId="0" applyFont="1"/>
    <xf numFmtId="0" fontId="68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65" fillId="0" borderId="0" xfId="0" applyFont="1" applyBorder="1" applyAlignment="1">
      <alignment horizontal="left"/>
    </xf>
    <xf numFmtId="0" fontId="66" fillId="0" borderId="0" xfId="0" applyFont="1" applyBorder="1"/>
    <xf numFmtId="0" fontId="1" fillId="0" borderId="0" xfId="0" applyFont="1" applyFill="1"/>
    <xf numFmtId="0" fontId="56" fillId="0" borderId="0" xfId="0" applyFont="1" applyAlignment="1">
      <alignment horizontal="left"/>
    </xf>
    <xf numFmtId="0" fontId="71" fillId="0" borderId="0" xfId="0" applyFont="1"/>
    <xf numFmtId="0" fontId="20" fillId="0" borderId="0" xfId="0" applyFont="1" applyBorder="1"/>
    <xf numFmtId="0" fontId="22" fillId="0" borderId="13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left"/>
    </xf>
    <xf numFmtId="0" fontId="6" fillId="0" borderId="7" xfId="0" applyFont="1" applyBorder="1" applyAlignment="1">
      <alignment horizontal="center"/>
    </xf>
    <xf numFmtId="0" fontId="14" fillId="2" borderId="1" xfId="0" applyFont="1" applyFill="1" applyBorder="1"/>
    <xf numFmtId="0" fontId="13" fillId="0" borderId="0" xfId="0" applyFont="1" applyBorder="1" applyAlignment="1">
      <alignment horizontal="left"/>
    </xf>
    <xf numFmtId="0" fontId="14" fillId="0" borderId="0" xfId="0" applyFont="1" applyBorder="1"/>
    <xf numFmtId="0" fontId="14" fillId="0" borderId="0" xfId="0" applyFont="1" applyFill="1"/>
    <xf numFmtId="0" fontId="14" fillId="0" borderId="0" xfId="0" applyFont="1" applyAlignment="1">
      <alignment horizontal="righ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0" fontId="14" fillId="0" borderId="1" xfId="0" applyFont="1" applyBorder="1"/>
    <xf numFmtId="0" fontId="13" fillId="0" borderId="7" xfId="0" applyFont="1" applyBorder="1"/>
    <xf numFmtId="0" fontId="13" fillId="0" borderId="1" xfId="0" applyFont="1" applyBorder="1" applyAlignment="1">
      <alignment horizontal="right"/>
    </xf>
    <xf numFmtId="0" fontId="8" fillId="0" borderId="0" xfId="0" applyFont="1"/>
    <xf numFmtId="0" fontId="37" fillId="0" borderId="1" xfId="0" applyFont="1" applyBorder="1" applyAlignment="1">
      <alignment horizontal="center"/>
    </xf>
    <xf numFmtId="42" fontId="37" fillId="0" borderId="1" xfId="1" applyNumberFormat="1" applyFont="1" applyBorder="1" applyAlignment="1">
      <alignment horizontal="left"/>
    </xf>
    <xf numFmtId="6" fontId="13" fillId="0" borderId="1" xfId="0" applyNumberFormat="1" applyFont="1" applyBorder="1" applyAlignment="1">
      <alignment horizontal="center"/>
    </xf>
    <xf numFmtId="6" fontId="13" fillId="0" borderId="7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4" fontId="13" fillId="0" borderId="1" xfId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4" borderId="1" xfId="0" applyFont="1" applyFill="1" applyBorder="1"/>
    <xf numFmtId="164" fontId="13" fillId="0" borderId="1" xfId="0" applyNumberFormat="1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72" fillId="0" borderId="0" xfId="0" applyFont="1"/>
    <xf numFmtId="14" fontId="72" fillId="0" borderId="15" xfId="0" applyNumberFormat="1" applyFont="1" applyBorder="1" applyAlignment="1">
      <alignment horizontal="center"/>
    </xf>
    <xf numFmtId="14" fontId="72" fillId="0" borderId="0" xfId="0" applyNumberFormat="1" applyFont="1"/>
    <xf numFmtId="0" fontId="14" fillId="0" borderId="6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/>
    <xf numFmtId="0" fontId="14" fillId="0" borderId="0" xfId="0" applyFont="1" applyFill="1" applyBorder="1"/>
    <xf numFmtId="0" fontId="8" fillId="2" borderId="1" xfId="0" applyFont="1" applyFill="1" applyBorder="1"/>
    <xf numFmtId="0" fontId="8" fillId="4" borderId="1" xfId="0" applyFont="1" applyFill="1" applyBorder="1"/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0" xfId="0" applyFont="1" applyFill="1" applyAlignment="1">
      <alignment horizontal="right"/>
    </xf>
    <xf numFmtId="0" fontId="14" fillId="0" borderId="1" xfId="0" applyFont="1" applyBorder="1" applyAlignment="1">
      <alignment horizontal="center"/>
    </xf>
    <xf numFmtId="0" fontId="14" fillId="2" borderId="0" xfId="0" applyFont="1" applyFill="1"/>
    <xf numFmtId="0" fontId="3" fillId="0" borderId="1" xfId="0" applyFont="1" applyBorder="1" applyAlignment="1">
      <alignment horizontal="left"/>
    </xf>
    <xf numFmtId="0" fontId="8" fillId="0" borderId="1" xfId="0" applyFont="1" applyBorder="1"/>
    <xf numFmtId="0" fontId="7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14" fillId="0" borderId="1" xfId="0" applyFont="1" applyBorder="1" applyAlignment="1">
      <alignment horizontal="left"/>
    </xf>
    <xf numFmtId="0" fontId="74" fillId="0" borderId="0" xfId="0" applyFont="1"/>
    <xf numFmtId="0" fontId="14" fillId="0" borderId="1" xfId="0" applyFont="1" applyFill="1" applyBorder="1"/>
    <xf numFmtId="0" fontId="13" fillId="2" borderId="0" xfId="0" applyFont="1" applyFill="1"/>
    <xf numFmtId="0" fontId="8" fillId="2" borderId="0" xfId="0" applyFont="1" applyFill="1"/>
    <xf numFmtId="166" fontId="0" fillId="0" borderId="0" xfId="0" applyNumberFormat="1" applyAlignment="1">
      <alignment horizontal="center"/>
    </xf>
    <xf numFmtId="0" fontId="1" fillId="0" borderId="0" xfId="0" applyFont="1"/>
    <xf numFmtId="0" fontId="13" fillId="0" borderId="0" xfId="0" applyFont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/>
    <xf numFmtId="164" fontId="7" fillId="5" borderId="0" xfId="0" applyNumberFormat="1" applyFont="1" applyFill="1" applyBorder="1" applyAlignment="1">
      <alignment horizontal="center"/>
    </xf>
    <xf numFmtId="0" fontId="44" fillId="5" borderId="0" xfId="0" applyFont="1" applyFill="1" applyBorder="1" applyAlignment="1">
      <alignment horizontal="left"/>
    </xf>
    <xf numFmtId="0" fontId="6" fillId="5" borderId="0" xfId="0" applyFont="1" applyFill="1" applyBorder="1" applyAlignment="1">
      <alignment horizontal="right"/>
    </xf>
    <xf numFmtId="0" fontId="2" fillId="5" borderId="0" xfId="0" applyFont="1" applyFill="1" applyBorder="1"/>
    <xf numFmtId="0" fontId="0" fillId="5" borderId="0" xfId="0" applyFill="1"/>
    <xf numFmtId="0" fontId="7" fillId="5" borderId="0" xfId="0" applyFont="1" applyFill="1" applyBorder="1"/>
    <xf numFmtId="0" fontId="7" fillId="5" borderId="0" xfId="0" applyFont="1" applyFill="1" applyBorder="1" applyAlignment="1">
      <alignment horizontal="center"/>
    </xf>
    <xf numFmtId="0" fontId="12" fillId="5" borderId="0" xfId="0" applyFont="1" applyFill="1"/>
    <xf numFmtId="0" fontId="2" fillId="5" borderId="0" xfId="0" applyFont="1" applyFill="1" applyBorder="1" applyAlignment="1">
      <alignment horizontal="left"/>
    </xf>
    <xf numFmtId="164" fontId="7" fillId="5" borderId="0" xfId="0" applyNumberFormat="1" applyFont="1" applyFill="1" applyBorder="1" applyAlignment="1">
      <alignment horizontal="left"/>
    </xf>
    <xf numFmtId="0" fontId="0" fillId="5" borderId="0" xfId="0" applyFill="1" applyBorder="1"/>
    <xf numFmtId="0" fontId="9" fillId="5" borderId="0" xfId="0" applyFont="1" applyFill="1" applyBorder="1" applyAlignment="1">
      <alignment horizontal="left"/>
    </xf>
    <xf numFmtId="0" fontId="9" fillId="5" borderId="0" xfId="0" applyFont="1" applyFill="1" applyBorder="1"/>
    <xf numFmtId="0" fontId="9" fillId="5" borderId="0" xfId="0" applyFont="1" applyFill="1" applyBorder="1" applyAlignment="1">
      <alignment horizontal="right"/>
    </xf>
    <xf numFmtId="0" fontId="48" fillId="5" borderId="0" xfId="0" applyFont="1" applyFill="1" applyBorder="1" applyAlignment="1">
      <alignment horizontal="left"/>
    </xf>
    <xf numFmtId="0" fontId="10" fillId="5" borderId="0" xfId="0" applyFont="1" applyFill="1" applyBorder="1"/>
    <xf numFmtId="0" fontId="10" fillId="5" borderId="0" xfId="0" applyFont="1" applyFill="1" applyBorder="1" applyAlignment="1">
      <alignment horizontal="right"/>
    </xf>
    <xf numFmtId="0" fontId="0" fillId="6" borderId="2" xfId="0" applyFill="1" applyBorder="1"/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/>
    <xf numFmtId="6" fontId="7" fillId="5" borderId="0" xfId="0" applyNumberFormat="1" applyFont="1" applyFill="1" applyBorder="1" applyAlignment="1">
      <alignment horizontal="left"/>
    </xf>
    <xf numFmtId="164" fontId="6" fillId="5" borderId="0" xfId="0" applyNumberFormat="1" applyFont="1" applyFill="1" applyBorder="1" applyProtection="1">
      <protection locked="0"/>
    </xf>
    <xf numFmtId="164" fontId="6" fillId="5" borderId="0" xfId="0" applyNumberFormat="1" applyFont="1" applyFill="1" applyBorder="1"/>
    <xf numFmtId="0" fontId="14" fillId="7" borderId="0" xfId="0" applyFont="1" applyFill="1" applyAlignment="1">
      <alignment horizontal="right"/>
    </xf>
    <xf numFmtId="0" fontId="12" fillId="0" borderId="1" xfId="0" applyFont="1" applyBorder="1"/>
    <xf numFmtId="0" fontId="77" fillId="0" borderId="0" xfId="0" applyFont="1"/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25" fillId="0" borderId="0" xfId="0" applyFont="1" applyFill="1" applyBorder="1" applyProtection="1">
      <protection locked="0"/>
    </xf>
    <xf numFmtId="0" fontId="18" fillId="0" borderId="0" xfId="0" applyFont="1" applyFill="1" applyProtection="1"/>
    <xf numFmtId="0" fontId="8" fillId="0" borderId="0" xfId="0" applyFont="1" applyBorder="1" applyAlignment="1">
      <alignment horizontal="center"/>
    </xf>
    <xf numFmtId="0" fontId="0" fillId="0" borderId="0" xfId="0" applyBorder="1" applyProtection="1"/>
    <xf numFmtId="0" fontId="18" fillId="0" borderId="0" xfId="0" applyFont="1" applyBorder="1" applyProtection="1"/>
    <xf numFmtId="0" fontId="18" fillId="0" borderId="0" xfId="0" applyFont="1" applyFill="1" applyBorder="1" applyProtection="1"/>
    <xf numFmtId="0" fontId="42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0" fontId="25" fillId="0" borderId="18" xfId="0" applyFont="1" applyFill="1" applyBorder="1"/>
    <xf numFmtId="0" fontId="25" fillId="0" borderId="19" xfId="0" applyFont="1" applyFill="1" applyBorder="1"/>
    <xf numFmtId="0" fontId="6" fillId="0" borderId="20" xfId="0" applyFont="1" applyFill="1" applyBorder="1"/>
    <xf numFmtId="0" fontId="25" fillId="0" borderId="21" xfId="0" applyFont="1" applyFill="1" applyBorder="1" applyProtection="1">
      <protection locked="0"/>
    </xf>
    <xf numFmtId="0" fontId="6" fillId="0" borderId="22" xfId="0" applyFont="1" applyFill="1" applyBorder="1" applyProtection="1">
      <protection locked="0"/>
    </xf>
    <xf numFmtId="0" fontId="25" fillId="0" borderId="23" xfId="0" applyFont="1" applyFill="1" applyBorder="1" applyProtection="1">
      <protection locked="0"/>
    </xf>
    <xf numFmtId="0" fontId="25" fillId="0" borderId="11" xfId="0" applyFont="1" applyFill="1" applyBorder="1" applyProtection="1">
      <protection locked="0"/>
    </xf>
    <xf numFmtId="0" fontId="6" fillId="0" borderId="24" xfId="0" applyFont="1" applyFill="1" applyBorder="1" applyProtection="1">
      <protection locked="0"/>
    </xf>
    <xf numFmtId="0" fontId="8" fillId="0" borderId="0" xfId="0" applyFont="1" applyFill="1" applyAlignment="1">
      <alignment horizontal="left"/>
    </xf>
    <xf numFmtId="0" fontId="6" fillId="0" borderId="0" xfId="0" applyFont="1" applyBorder="1" applyProtection="1"/>
    <xf numFmtId="0" fontId="0" fillId="0" borderId="0" xfId="0" applyFill="1" applyBorder="1" applyProtection="1"/>
    <xf numFmtId="164" fontId="22" fillId="0" borderId="0" xfId="0" applyNumberFormat="1" applyFont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25" fillId="0" borderId="0" xfId="0" applyFont="1" applyBorder="1" applyProtection="1"/>
    <xf numFmtId="0" fontId="23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right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right"/>
    </xf>
    <xf numFmtId="0" fontId="23" fillId="0" borderId="0" xfId="0" applyFont="1" applyBorder="1" applyAlignment="1" applyProtection="1">
      <alignment horizontal="right"/>
    </xf>
    <xf numFmtId="0" fontId="5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42" fillId="0" borderId="0" xfId="0" applyFont="1" applyProtection="1"/>
    <xf numFmtId="0" fontId="0" fillId="0" borderId="0" xfId="0" applyFill="1" applyProtection="1"/>
    <xf numFmtId="0" fontId="30" fillId="0" borderId="0" xfId="0" applyFont="1" applyFill="1" applyBorder="1" applyProtection="1"/>
    <xf numFmtId="10" fontId="33" fillId="0" borderId="0" xfId="1" applyNumberFormat="1" applyFont="1" applyFill="1" applyBorder="1" applyAlignment="1" applyProtection="1">
      <alignment horizontal="left"/>
    </xf>
    <xf numFmtId="0" fontId="1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right"/>
    </xf>
    <xf numFmtId="0" fontId="42" fillId="0" borderId="0" xfId="0" applyFont="1" applyAlignment="1" applyProtection="1">
      <alignment horizontal="right"/>
    </xf>
    <xf numFmtId="14" fontId="42" fillId="0" borderId="0" xfId="0" applyNumberFormat="1" applyFont="1" applyAlignment="1" applyProtection="1">
      <alignment horizontal="center"/>
    </xf>
    <xf numFmtId="0" fontId="24" fillId="0" borderId="0" xfId="0" applyFont="1" applyFill="1" applyBorder="1" applyProtection="1"/>
    <xf numFmtId="0" fontId="25" fillId="0" borderId="0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Protection="1"/>
    <xf numFmtId="0" fontId="22" fillId="0" borderId="0" xfId="0" applyFont="1" applyFill="1" applyBorder="1" applyAlignment="1" applyProtection="1">
      <alignment horizontal="center"/>
    </xf>
    <xf numFmtId="164" fontId="18" fillId="0" borderId="0" xfId="0" applyNumberFormat="1" applyFont="1" applyFill="1" applyBorder="1" applyProtection="1"/>
    <xf numFmtId="0" fontId="7" fillId="0" borderId="0" xfId="0" applyFont="1" applyFill="1" applyBorder="1" applyProtection="1"/>
    <xf numFmtId="6" fontId="7" fillId="0" borderId="0" xfId="0" applyNumberFormat="1" applyFont="1" applyFill="1" applyBorder="1" applyProtection="1"/>
    <xf numFmtId="0" fontId="7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indent="4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40" fillId="0" borderId="0" xfId="0" applyFont="1" applyFill="1" applyBorder="1" applyAlignment="1" applyProtection="1">
      <alignment horizontal="left"/>
    </xf>
    <xf numFmtId="0" fontId="38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25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right"/>
    </xf>
    <xf numFmtId="14" fontId="5" fillId="0" borderId="0" xfId="0" applyNumberFormat="1" applyFont="1" applyFill="1" applyBorder="1" applyProtection="1"/>
    <xf numFmtId="14" fontId="17" fillId="0" borderId="0" xfId="0" applyNumberFormat="1" applyFont="1" applyFill="1" applyBorder="1" applyProtection="1"/>
    <xf numFmtId="0" fontId="22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20" fillId="0" borderId="0" xfId="0" applyFont="1" applyBorder="1" applyProtection="1"/>
    <xf numFmtId="0" fontId="96" fillId="0" borderId="0" xfId="0" applyFont="1" applyProtection="1"/>
    <xf numFmtId="0" fontId="19" fillId="9" borderId="14" xfId="0" applyFont="1" applyFill="1" applyBorder="1" applyAlignment="1" applyProtection="1">
      <alignment horizontal="center"/>
      <protection locked="0"/>
    </xf>
    <xf numFmtId="0" fontId="6" fillId="9" borderId="14" xfId="0" applyFont="1" applyFill="1" applyBorder="1" applyProtection="1">
      <protection locked="0"/>
    </xf>
    <xf numFmtId="0" fontId="6" fillId="9" borderId="25" xfId="0" applyFont="1" applyFill="1" applyBorder="1" applyProtection="1">
      <protection locked="0"/>
    </xf>
    <xf numFmtId="0" fontId="6" fillId="9" borderId="14" xfId="0" applyFont="1" applyFill="1" applyBorder="1" applyAlignment="1" applyProtection="1">
      <alignment horizontal="left"/>
      <protection locked="0"/>
    </xf>
    <xf numFmtId="0" fontId="18" fillId="9" borderId="14" xfId="0" applyFont="1" applyFill="1" applyBorder="1" applyAlignment="1" applyProtection="1">
      <alignment horizontal="left"/>
      <protection locked="0"/>
    </xf>
    <xf numFmtId="0" fontId="18" fillId="9" borderId="25" xfId="0" applyFont="1" applyFill="1" applyBorder="1" applyProtection="1">
      <protection locked="0"/>
    </xf>
    <xf numFmtId="0" fontId="18" fillId="9" borderId="14" xfId="0" applyFont="1" applyFill="1" applyBorder="1" applyProtection="1">
      <protection locked="0"/>
    </xf>
    <xf numFmtId="0" fontId="18" fillId="9" borderId="13" xfId="0" applyFont="1" applyFill="1" applyBorder="1" applyProtection="1">
      <protection locked="0"/>
    </xf>
    <xf numFmtId="0" fontId="8" fillId="0" borderId="0" xfId="0" applyFont="1" applyProtection="1"/>
    <xf numFmtId="164" fontId="6" fillId="9" borderId="14" xfId="0" applyNumberFormat="1" applyFont="1" applyFill="1" applyBorder="1" applyAlignment="1" applyProtection="1">
      <alignment horizontal="center"/>
      <protection locked="0"/>
    </xf>
    <xf numFmtId="14" fontId="7" fillId="9" borderId="14" xfId="0" applyNumberFormat="1" applyFont="1" applyFill="1" applyBorder="1" applyAlignment="1" applyProtection="1">
      <alignment horizontal="center"/>
      <protection locked="0"/>
    </xf>
    <xf numFmtId="0" fontId="89" fillId="9" borderId="14" xfId="2" applyFont="1" applyFill="1" applyBorder="1" applyAlignment="1" applyProtection="1">
      <protection locked="0"/>
    </xf>
    <xf numFmtId="0" fontId="19" fillId="9" borderId="14" xfId="0" applyFont="1" applyFill="1" applyBorder="1" applyProtection="1">
      <protection locked="0"/>
    </xf>
    <xf numFmtId="0" fontId="19" fillId="9" borderId="14" xfId="0" applyFont="1" applyFill="1" applyBorder="1" applyAlignment="1" applyProtection="1">
      <alignment horizontal="left"/>
      <protection locked="0"/>
    </xf>
    <xf numFmtId="6" fontId="19" fillId="9" borderId="14" xfId="0" applyNumberFormat="1" applyFont="1" applyFill="1" applyBorder="1" applyAlignment="1" applyProtection="1">
      <alignment horizontal="center"/>
      <protection locked="0"/>
    </xf>
    <xf numFmtId="6" fontId="19" fillId="9" borderId="25" xfId="0" applyNumberFormat="1" applyFont="1" applyFill="1" applyBorder="1" applyAlignment="1" applyProtection="1">
      <alignment horizontal="center"/>
      <protection locked="0"/>
    </xf>
    <xf numFmtId="6" fontId="19" fillId="9" borderId="26" xfId="0" applyNumberFormat="1" applyFont="1" applyFill="1" applyBorder="1" applyAlignment="1" applyProtection="1">
      <alignment horizontal="center"/>
      <protection locked="0"/>
    </xf>
    <xf numFmtId="6" fontId="22" fillId="9" borderId="14" xfId="0" applyNumberFormat="1" applyFont="1" applyFill="1" applyBorder="1" applyAlignment="1" applyProtection="1">
      <alignment horizontal="center"/>
      <protection locked="0"/>
    </xf>
    <xf numFmtId="0" fontId="22" fillId="9" borderId="14" xfId="0" applyFont="1" applyFill="1" applyBorder="1" applyProtection="1">
      <protection locked="0"/>
    </xf>
    <xf numFmtId="0" fontId="22" fillId="9" borderId="14" xfId="0" applyFont="1" applyFill="1" applyBorder="1" applyAlignment="1" applyProtection="1">
      <alignment horizontal="left"/>
      <protection locked="0"/>
    </xf>
    <xf numFmtId="0" fontId="22" fillId="9" borderId="25" xfId="0" applyFont="1" applyFill="1" applyBorder="1" applyProtection="1">
      <protection locked="0"/>
    </xf>
    <xf numFmtId="6" fontId="0" fillId="0" borderId="0" xfId="0" applyNumberFormat="1"/>
    <xf numFmtId="0" fontId="22" fillId="10" borderId="15" xfId="0" applyFont="1" applyFill="1" applyBorder="1" applyAlignment="1" applyProtection="1">
      <alignment horizontal="center"/>
      <protection locked="0"/>
    </xf>
    <xf numFmtId="0" fontId="36" fillId="9" borderId="13" xfId="2" applyFill="1" applyBorder="1" applyAlignment="1" applyProtection="1">
      <protection locked="0"/>
    </xf>
    <xf numFmtId="0" fontId="0" fillId="0" borderId="0" xfId="0" applyFill="1" applyAlignment="1" applyProtection="1">
      <alignment horizontal="right"/>
    </xf>
    <xf numFmtId="0" fontId="2" fillId="0" borderId="0" xfId="0" applyFont="1" applyFill="1" applyProtection="1"/>
    <xf numFmtId="0" fontId="20" fillId="11" borderId="0" xfId="0" applyFont="1" applyFill="1" applyAlignment="1" applyProtection="1">
      <alignment horizontal="right"/>
    </xf>
    <xf numFmtId="14" fontId="7" fillId="0" borderId="1" xfId="0" applyNumberFormat="1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7" fillId="0" borderId="1" xfId="0" applyFont="1" applyBorder="1" applyAlignment="1" applyProtection="1">
      <alignment horizontal="left"/>
    </xf>
    <xf numFmtId="0" fontId="6" fillId="0" borderId="1" xfId="0" applyFont="1" applyBorder="1" applyProtection="1"/>
    <xf numFmtId="0" fontId="7" fillId="0" borderId="7" xfId="0" applyFont="1" applyBorder="1" applyAlignment="1" applyProtection="1">
      <alignment horizontal="left"/>
    </xf>
    <xf numFmtId="0" fontId="21" fillId="0" borderId="0" xfId="0" applyFont="1" applyAlignment="1" applyProtection="1">
      <alignment horizontal="center"/>
    </xf>
    <xf numFmtId="0" fontId="18" fillId="0" borderId="2" xfId="0" applyFont="1" applyBorder="1" applyProtection="1"/>
    <xf numFmtId="0" fontId="7" fillId="0" borderId="12" xfId="0" applyFont="1" applyBorder="1" applyAlignment="1" applyProtection="1">
      <alignment horizontal="right"/>
    </xf>
    <xf numFmtId="0" fontId="18" fillId="0" borderId="14" xfId="0" applyFont="1" applyBorder="1" applyProtection="1"/>
    <xf numFmtId="0" fontId="20" fillId="0" borderId="0" xfId="0" applyFont="1" applyAlignment="1" applyProtection="1">
      <alignment horizontal="right"/>
    </xf>
    <xf numFmtId="0" fontId="18" fillId="0" borderId="1" xfId="0" applyFont="1" applyBorder="1" applyProtection="1"/>
    <xf numFmtId="0" fontId="18" fillId="0" borderId="1" xfId="0" applyFont="1" applyFill="1" applyBorder="1" applyProtection="1"/>
    <xf numFmtId="0" fontId="18" fillId="0" borderId="1" xfId="0" applyFont="1" applyFill="1" applyBorder="1" applyAlignment="1" applyProtection="1">
      <alignment horizontal="right"/>
    </xf>
    <xf numFmtId="0" fontId="31" fillId="0" borderId="27" xfId="0" applyFont="1" applyFill="1" applyBorder="1" applyAlignment="1" applyProtection="1">
      <alignment horizontal="center"/>
    </xf>
    <xf numFmtId="0" fontId="18" fillId="0" borderId="4" xfId="0" applyFont="1" applyBorder="1" applyAlignment="1" applyProtection="1">
      <alignment horizontal="left"/>
    </xf>
    <xf numFmtId="0" fontId="20" fillId="0" borderId="6" xfId="0" applyFont="1" applyFill="1" applyBorder="1" applyAlignment="1" applyProtection="1">
      <alignment horizontal="center"/>
    </xf>
    <xf numFmtId="0" fontId="6" fillId="0" borderId="5" xfId="0" applyFont="1" applyBorder="1" applyAlignment="1" applyProtection="1">
      <alignment horizontal="left"/>
    </xf>
    <xf numFmtId="0" fontId="20" fillId="0" borderId="15" xfId="0" applyFont="1" applyBorder="1" applyProtection="1"/>
    <xf numFmtId="0" fontId="20" fillId="0" borderId="15" xfId="0" applyFont="1" applyBorder="1" applyAlignment="1" applyProtection="1">
      <alignment horizontal="center"/>
    </xf>
    <xf numFmtId="0" fontId="20" fillId="0" borderId="28" xfId="0" applyFont="1" applyFill="1" applyBorder="1" applyAlignment="1" applyProtection="1">
      <alignment horizontal="center"/>
    </xf>
    <xf numFmtId="0" fontId="22" fillId="0" borderId="13" xfId="0" applyFont="1" applyBorder="1" applyAlignment="1" applyProtection="1">
      <alignment horizontal="left"/>
    </xf>
    <xf numFmtId="0" fontId="18" fillId="0" borderId="7" xfId="0" applyFont="1" applyBorder="1" applyProtection="1"/>
    <xf numFmtId="0" fontId="6" fillId="0" borderId="8" xfId="0" applyFont="1" applyBorder="1" applyProtection="1"/>
    <xf numFmtId="0" fontId="7" fillId="0" borderId="14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left"/>
    </xf>
    <xf numFmtId="0" fontId="9" fillId="0" borderId="0" xfId="0" applyFont="1" applyBorder="1" applyProtection="1"/>
    <xf numFmtId="0" fontId="10" fillId="0" borderId="0" xfId="0" applyFont="1" applyBorder="1" applyProtection="1"/>
    <xf numFmtId="0" fontId="18" fillId="0" borderId="18" xfId="0" applyFont="1" applyBorder="1" applyProtection="1"/>
    <xf numFmtId="0" fontId="6" fillId="0" borderId="19" xfId="0" applyFont="1" applyFill="1" applyBorder="1" applyAlignment="1" applyProtection="1">
      <alignment horizontal="right"/>
    </xf>
    <xf numFmtId="0" fontId="6" fillId="0" borderId="13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center"/>
    </xf>
    <xf numFmtId="0" fontId="0" fillId="0" borderId="21" xfId="0" applyBorder="1" applyProtection="1"/>
    <xf numFmtId="0" fontId="18" fillId="0" borderId="5" xfId="0" applyFont="1" applyBorder="1" applyAlignment="1" applyProtection="1">
      <alignment horizontal="left"/>
    </xf>
    <xf numFmtId="0" fontId="10" fillId="0" borderId="0" xfId="0" applyFont="1" applyBorder="1" applyAlignment="1" applyProtection="1">
      <alignment horizontal="right"/>
    </xf>
    <xf numFmtId="0" fontId="18" fillId="0" borderId="21" xfId="0" applyFont="1" applyBorder="1" applyProtection="1"/>
    <xf numFmtId="0" fontId="6" fillId="0" borderId="21" xfId="0" applyFont="1" applyBorder="1" applyAlignment="1" applyProtection="1">
      <alignment horizontal="right"/>
    </xf>
    <xf numFmtId="0" fontId="6" fillId="0" borderId="21" xfId="0" applyFont="1" applyFill="1" applyBorder="1" applyAlignment="1" applyProtection="1">
      <alignment horizontal="right"/>
    </xf>
    <xf numFmtId="0" fontId="6" fillId="0" borderId="7" xfId="0" applyFont="1" applyBorder="1" applyProtection="1"/>
    <xf numFmtId="0" fontId="7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0" fontId="158" fillId="0" borderId="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right"/>
    </xf>
    <xf numFmtId="0" fontId="18" fillId="0" borderId="5" xfId="0" applyFont="1" applyBorder="1" applyAlignment="1" applyProtection="1">
      <alignment horizontal="center"/>
    </xf>
    <xf numFmtId="0" fontId="6" fillId="0" borderId="23" xfId="0" applyFont="1" applyFill="1" applyBorder="1" applyAlignment="1" applyProtection="1">
      <alignment horizontal="right"/>
    </xf>
    <xf numFmtId="0" fontId="6" fillId="0" borderId="0" xfId="0" applyFont="1" applyBorder="1" applyAlignment="1" applyProtection="1">
      <alignment horizontal="left" indent="4"/>
    </xf>
    <xf numFmtId="0" fontId="58" fillId="0" borderId="0" xfId="0" applyFont="1" applyBorder="1" applyProtection="1"/>
    <xf numFmtId="0" fontId="20" fillId="0" borderId="0" xfId="0" applyFont="1" applyBorder="1" applyAlignment="1" applyProtection="1">
      <alignment horizontal="right"/>
    </xf>
    <xf numFmtId="164" fontId="22" fillId="0" borderId="14" xfId="0" applyNumberFormat="1" applyFont="1" applyFill="1" applyBorder="1" applyAlignment="1" applyProtection="1">
      <alignment horizontal="center"/>
    </xf>
    <xf numFmtId="0" fontId="23" fillId="0" borderId="0" xfId="0" applyFont="1" applyBorder="1" applyProtection="1"/>
    <xf numFmtId="0" fontId="24" fillId="0" borderId="0" xfId="0" applyFont="1" applyBorder="1" applyProtection="1"/>
    <xf numFmtId="14" fontId="9" fillId="0" borderId="0" xfId="0" applyNumberFormat="1" applyFont="1" applyBorder="1" applyAlignment="1" applyProtection="1">
      <alignment horizontal="center"/>
    </xf>
    <xf numFmtId="0" fontId="20" fillId="0" borderId="1" xfId="0" applyFont="1" applyBorder="1" applyProtection="1"/>
    <xf numFmtId="0" fontId="23" fillId="0" borderId="6" xfId="0" applyFont="1" applyBorder="1" applyAlignment="1" applyProtection="1">
      <alignment horizontal="left"/>
    </xf>
    <xf numFmtId="0" fontId="81" fillId="0" borderId="0" xfId="0" applyFont="1" applyBorder="1" applyProtection="1"/>
    <xf numFmtId="0" fontId="23" fillId="0" borderId="16" xfId="0" applyFont="1" applyBorder="1" applyAlignment="1" applyProtection="1">
      <alignment horizontal="left"/>
    </xf>
    <xf numFmtId="0" fontId="81" fillId="0" borderId="17" xfId="0" applyFont="1" applyBorder="1" applyProtection="1"/>
    <xf numFmtId="6" fontId="24" fillId="0" borderId="0" xfId="0" applyNumberFormat="1" applyFont="1" applyBorder="1" applyProtection="1"/>
    <xf numFmtId="0" fontId="7" fillId="0" borderId="0" xfId="0" applyFont="1" applyFill="1" applyBorder="1" applyAlignment="1" applyProtection="1">
      <alignment horizontal="right"/>
    </xf>
    <xf numFmtId="0" fontId="24" fillId="0" borderId="0" xfId="0" applyFont="1" applyBorder="1" applyAlignment="1" applyProtection="1">
      <alignment horizontal="right"/>
    </xf>
    <xf numFmtId="6" fontId="22" fillId="0" borderId="0" xfId="0" applyNumberFormat="1" applyFont="1" applyFill="1" applyBorder="1" applyAlignment="1" applyProtection="1">
      <alignment horizontal="center"/>
    </xf>
    <xf numFmtId="0" fontId="0" fillId="0" borderId="1" xfId="0" applyBorder="1" applyProtection="1"/>
    <xf numFmtId="0" fontId="23" fillId="0" borderId="15" xfId="0" applyFont="1" applyBorder="1" applyAlignment="1" applyProtection="1">
      <alignment horizontal="left"/>
    </xf>
    <xf numFmtId="0" fontId="18" fillId="0" borderId="18" xfId="0" applyFont="1" applyBorder="1" applyAlignment="1" applyProtection="1">
      <alignment horizontal="center"/>
    </xf>
    <xf numFmtId="0" fontId="8" fillId="0" borderId="21" xfId="0" applyFont="1" applyBorder="1" applyAlignment="1" applyProtection="1">
      <alignment horizontal="center"/>
    </xf>
    <xf numFmtId="0" fontId="6" fillId="0" borderId="21" xfId="0" applyFont="1" applyBorder="1" applyProtection="1"/>
    <xf numFmtId="0" fontId="4" fillId="0" borderId="21" xfId="0" applyFont="1" applyBorder="1" applyProtection="1"/>
    <xf numFmtId="0" fontId="0" fillId="0" borderId="22" xfId="0" applyBorder="1" applyProtection="1"/>
    <xf numFmtId="164" fontId="6" fillId="0" borderId="21" xfId="0" applyNumberFormat="1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164" fontId="20" fillId="8" borderId="17" xfId="0" applyNumberFormat="1" applyFont="1" applyFill="1" applyBorder="1" applyAlignment="1" applyProtection="1">
      <alignment horizontal="center"/>
    </xf>
    <xf numFmtId="0" fontId="18" fillId="0" borderId="21" xfId="0" applyFont="1" applyBorder="1" applyAlignment="1" applyProtection="1">
      <alignment horizontal="center"/>
    </xf>
    <xf numFmtId="164" fontId="84" fillId="0" borderId="0" xfId="0" applyNumberFormat="1" applyFont="1" applyFill="1" applyBorder="1" applyAlignment="1" applyProtection="1">
      <alignment horizontal="right"/>
    </xf>
    <xf numFmtId="0" fontId="6" fillId="0" borderId="21" xfId="0" applyFont="1" applyBorder="1" applyAlignment="1" applyProtection="1">
      <alignment horizontal="center"/>
    </xf>
    <xf numFmtId="0" fontId="58" fillId="0" borderId="22" xfId="0" applyFont="1" applyBorder="1" applyProtection="1"/>
    <xf numFmtId="0" fontId="17" fillId="0" borderId="21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left"/>
    </xf>
    <xf numFmtId="14" fontId="7" fillId="0" borderId="0" xfId="0" applyNumberFormat="1" applyFont="1" applyBorder="1" applyAlignment="1" applyProtection="1">
      <alignment horizontal="center"/>
    </xf>
    <xf numFmtId="0" fontId="8" fillId="0" borderId="23" xfId="0" applyFont="1" applyBorder="1" applyAlignment="1" applyProtection="1">
      <alignment horizontal="center"/>
    </xf>
    <xf numFmtId="0" fontId="0" fillId="0" borderId="11" xfId="0" applyBorder="1" applyProtection="1"/>
    <xf numFmtId="0" fontId="6" fillId="0" borderId="11" xfId="0" applyFont="1" applyBorder="1" applyProtection="1"/>
    <xf numFmtId="0" fontId="8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14" fontId="23" fillId="0" borderId="0" xfId="0" applyNumberFormat="1" applyFont="1" applyAlignment="1" applyProtection="1">
      <alignment horizontal="center"/>
    </xf>
    <xf numFmtId="14" fontId="9" fillId="0" borderId="0" xfId="0" applyNumberFormat="1" applyFont="1" applyAlignment="1" applyProtection="1">
      <alignment horizontal="center"/>
    </xf>
    <xf numFmtId="14" fontId="5" fillId="0" borderId="0" xfId="0" applyNumberFormat="1" applyFont="1" applyProtection="1"/>
    <xf numFmtId="0" fontId="2" fillId="0" borderId="7" xfId="0" applyFont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0" xfId="0" applyFont="1" applyProtection="1"/>
    <xf numFmtId="0" fontId="46" fillId="0" borderId="0" xfId="0" applyFont="1" applyProtection="1"/>
    <xf numFmtId="0" fontId="47" fillId="0" borderId="0" xfId="0" applyFont="1" applyAlignment="1" applyProtection="1">
      <alignment horizontal="center"/>
    </xf>
    <xf numFmtId="0" fontId="6" fillId="2" borderId="1" xfId="0" applyFont="1" applyFill="1" applyBorder="1" applyAlignment="1" applyProtection="1">
      <alignment horizontal="left"/>
    </xf>
    <xf numFmtId="0" fontId="6" fillId="0" borderId="0" xfId="0" applyFont="1" applyAlignment="1" applyProtection="1"/>
    <xf numFmtId="0" fontId="7" fillId="0" borderId="0" xfId="0" applyFont="1" applyAlignment="1" applyProtection="1">
      <alignment horizontal="center"/>
    </xf>
    <xf numFmtId="0" fontId="6" fillId="0" borderId="1" xfId="0" applyFont="1" applyBorder="1" applyAlignment="1" applyProtection="1">
      <alignment horizontal="left"/>
    </xf>
    <xf numFmtId="0" fontId="6" fillId="7" borderId="0" xfId="0" applyFont="1" applyFill="1" applyAlignment="1" applyProtection="1">
      <alignment horizontal="right"/>
    </xf>
    <xf numFmtId="0" fontId="48" fillId="0" borderId="0" xfId="0" applyFont="1" applyProtection="1"/>
    <xf numFmtId="0" fontId="10" fillId="0" borderId="1" xfId="0" applyFont="1" applyBorder="1" applyProtection="1"/>
    <xf numFmtId="0" fontId="7" fillId="0" borderId="1" xfId="0" applyFont="1" applyBorder="1" applyProtection="1"/>
    <xf numFmtId="0" fontId="5" fillId="0" borderId="0" xfId="0" applyFont="1" applyProtection="1"/>
    <xf numFmtId="0" fontId="10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right"/>
    </xf>
    <xf numFmtId="14" fontId="17" fillId="0" borderId="0" xfId="0" applyNumberFormat="1" applyFont="1" applyProtection="1"/>
    <xf numFmtId="0" fontId="2" fillId="0" borderId="1" xfId="0" applyFont="1" applyBorder="1" applyAlignment="1" applyProtection="1">
      <alignment horizontal="left"/>
    </xf>
    <xf numFmtId="0" fontId="7" fillId="0" borderId="0" xfId="0" applyFont="1" applyAlignment="1" applyProtection="1">
      <alignment horizontal="right"/>
    </xf>
    <xf numFmtId="0" fontId="1" fillId="0" borderId="0" xfId="0" applyFont="1" applyProtection="1"/>
    <xf numFmtId="0" fontId="5" fillId="0" borderId="0" xfId="0" applyFont="1" applyFill="1" applyBorder="1" applyAlignment="1" applyProtection="1">
      <alignment horizontal="left"/>
    </xf>
    <xf numFmtId="0" fontId="46" fillId="0" borderId="0" xfId="0" applyFont="1" applyAlignment="1" applyProtection="1">
      <alignment horizontal="center"/>
    </xf>
    <xf numFmtId="0" fontId="18" fillId="2" borderId="0" xfId="0" applyFont="1" applyFill="1" applyAlignment="1" applyProtection="1">
      <alignment horizontal="right"/>
    </xf>
    <xf numFmtId="0" fontId="18" fillId="2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20" fillId="0" borderId="0" xfId="0" applyFont="1" applyFill="1" applyBorder="1" applyAlignment="1" applyProtection="1">
      <alignment horizontal="right"/>
    </xf>
    <xf numFmtId="0" fontId="20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81" fillId="0" borderId="0" xfId="0" applyFont="1" applyFill="1" applyBorder="1" applyAlignment="1" applyProtection="1">
      <alignment horizontal="left"/>
    </xf>
    <xf numFmtId="0" fontId="58" fillId="0" borderId="0" xfId="0" applyFont="1" applyFill="1" applyBorder="1" applyProtection="1"/>
    <xf numFmtId="0" fontId="1" fillId="0" borderId="0" xfId="0" applyFont="1" applyFill="1" applyBorder="1" applyProtection="1"/>
    <xf numFmtId="0" fontId="80" fillId="0" borderId="0" xfId="0" applyFont="1" applyFill="1" applyBorder="1" applyProtection="1"/>
    <xf numFmtId="14" fontId="35" fillId="0" borderId="0" xfId="0" applyNumberFormat="1" applyFont="1" applyFill="1" applyBorder="1" applyAlignment="1" applyProtection="1">
      <alignment horizontal="center"/>
    </xf>
    <xf numFmtId="0" fontId="19" fillId="0" borderId="0" xfId="0" applyFont="1" applyFill="1" applyBorder="1" applyProtection="1"/>
    <xf numFmtId="0" fontId="82" fillId="0" borderId="0" xfId="0" applyFont="1" applyFill="1" applyBorder="1" applyAlignment="1" applyProtection="1">
      <alignment horizontal="left"/>
    </xf>
    <xf numFmtId="0" fontId="159" fillId="0" borderId="0" xfId="0" applyFont="1" applyFill="1" applyBorder="1" applyProtection="1"/>
    <xf numFmtId="164" fontId="19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left"/>
    </xf>
    <xf numFmtId="14" fontId="3" fillId="0" borderId="0" xfId="0" applyNumberFormat="1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right"/>
    </xf>
    <xf numFmtId="0" fontId="54" fillId="0" borderId="0" xfId="0" applyFont="1" applyProtection="1"/>
    <xf numFmtId="0" fontId="43" fillId="0" borderId="0" xfId="0" applyFont="1" applyAlignment="1" applyProtection="1">
      <alignment horizontal="center"/>
    </xf>
    <xf numFmtId="0" fontId="95" fillId="0" borderId="0" xfId="0" applyFont="1" applyProtection="1"/>
    <xf numFmtId="14" fontId="102" fillId="0" borderId="0" xfId="0" applyNumberFormat="1" applyFont="1" applyAlignment="1" applyProtection="1">
      <alignment horizontal="center"/>
    </xf>
    <xf numFmtId="0" fontId="0" fillId="0" borderId="18" xfId="0" applyBorder="1" applyProtection="1"/>
    <xf numFmtId="0" fontId="23" fillId="0" borderId="19" xfId="0" applyFont="1" applyBorder="1" applyAlignment="1" applyProtection="1">
      <alignment horizontal="right"/>
    </xf>
    <xf numFmtId="0" fontId="160" fillId="0" borderId="19" xfId="0" applyFont="1" applyBorder="1" applyAlignment="1" applyProtection="1">
      <alignment horizontal="left"/>
    </xf>
    <xf numFmtId="0" fontId="0" fillId="0" borderId="19" xfId="0" applyBorder="1" applyProtection="1"/>
    <xf numFmtId="0" fontId="0" fillId="0" borderId="20" xfId="0" applyBorder="1" applyProtection="1"/>
    <xf numFmtId="0" fontId="160" fillId="0" borderId="0" xfId="0" applyFont="1" applyBorder="1" applyAlignment="1" applyProtection="1">
      <alignment horizontal="left"/>
    </xf>
    <xf numFmtId="0" fontId="160" fillId="0" borderId="22" xfId="0" applyFont="1" applyBorder="1" applyAlignment="1" applyProtection="1">
      <alignment horizontal="left"/>
    </xf>
    <xf numFmtId="0" fontId="160" fillId="0" borderId="22" xfId="0" applyFont="1" applyBorder="1" applyAlignment="1" applyProtection="1">
      <alignment horizontal="right"/>
    </xf>
    <xf numFmtId="0" fontId="160" fillId="0" borderId="0" xfId="0" applyFont="1" applyBorder="1" applyProtection="1"/>
    <xf numFmtId="0" fontId="161" fillId="0" borderId="0" xfId="0" applyFont="1" applyBorder="1" applyProtection="1"/>
    <xf numFmtId="0" fontId="2" fillId="0" borderId="0" xfId="0" applyFont="1" applyProtection="1"/>
    <xf numFmtId="0" fontId="95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center"/>
    </xf>
    <xf numFmtId="0" fontId="0" fillId="0" borderId="23" xfId="0" applyBorder="1" applyProtection="1"/>
    <xf numFmtId="0" fontId="0" fillId="0" borderId="24" xfId="0" applyBorder="1" applyProtection="1"/>
    <xf numFmtId="0" fontId="42" fillId="0" borderId="0" xfId="0" applyFont="1" applyFill="1" applyAlignment="1" applyProtection="1">
      <alignment horizontal="center"/>
    </xf>
    <xf numFmtId="0" fontId="37" fillId="0" borderId="0" xfId="0" applyFont="1" applyFill="1" applyAlignment="1" applyProtection="1">
      <alignment horizontal="left"/>
    </xf>
    <xf numFmtId="0" fontId="88" fillId="0" borderId="18" xfId="0" applyFont="1" applyBorder="1" applyProtection="1"/>
    <xf numFmtId="0" fontId="89" fillId="0" borderId="0" xfId="0" applyFont="1" applyBorder="1" applyAlignment="1" applyProtection="1">
      <alignment horizontal="right"/>
    </xf>
    <xf numFmtId="0" fontId="44" fillId="0" borderId="0" xfId="0" applyFont="1" applyBorder="1" applyAlignment="1" applyProtection="1">
      <alignment horizontal="right"/>
    </xf>
    <xf numFmtId="0" fontId="18" fillId="0" borderId="0" xfId="0" applyFont="1" applyBorder="1" applyAlignment="1" applyProtection="1">
      <alignment horizontal="left"/>
    </xf>
    <xf numFmtId="0" fontId="89" fillId="0" borderId="0" xfId="0" applyFont="1" applyBorder="1" applyProtection="1"/>
    <xf numFmtId="0" fontId="18" fillId="0" borderId="0" xfId="0" applyFont="1" applyBorder="1" applyAlignment="1" applyProtection="1">
      <alignment horizontal="right"/>
    </xf>
    <xf numFmtId="0" fontId="92" fillId="0" borderId="0" xfId="0" applyFont="1" applyBorder="1" applyProtection="1"/>
    <xf numFmtId="0" fontId="93" fillId="0" borderId="0" xfId="0" applyFont="1" applyBorder="1" applyProtection="1"/>
    <xf numFmtId="0" fontId="20" fillId="0" borderId="21" xfId="0" applyFont="1" applyBorder="1" applyProtection="1"/>
    <xf numFmtId="0" fontId="82" fillId="0" borderId="0" xfId="0" applyFont="1" applyBorder="1" applyProtection="1"/>
    <xf numFmtId="0" fontId="82" fillId="0" borderId="11" xfId="0" applyFont="1" applyFill="1" applyBorder="1" applyAlignment="1" applyProtection="1">
      <alignment horizontal="center"/>
    </xf>
    <xf numFmtId="0" fontId="82" fillId="0" borderId="0" xfId="0" applyFont="1" applyFill="1" applyBorder="1" applyAlignment="1" applyProtection="1">
      <alignment horizontal="center"/>
    </xf>
    <xf numFmtId="0" fontId="93" fillId="0" borderId="11" xfId="0" applyFont="1" applyBorder="1" applyProtection="1"/>
    <xf numFmtId="14" fontId="72" fillId="0" borderId="0" xfId="0" applyNumberFormat="1" applyFont="1" applyAlignment="1" applyProtection="1">
      <alignment horizontal="center"/>
    </xf>
    <xf numFmtId="0" fontId="11" fillId="10" borderId="16" xfId="0" applyFont="1" applyFill="1" applyBorder="1" applyAlignment="1" applyProtection="1">
      <alignment vertical="center"/>
    </xf>
    <xf numFmtId="0" fontId="0" fillId="10" borderId="29" xfId="0" applyFill="1" applyBorder="1" applyProtection="1"/>
    <xf numFmtId="0" fontId="0" fillId="10" borderId="19" xfId="0" applyFill="1" applyBorder="1" applyProtection="1"/>
    <xf numFmtId="0" fontId="0" fillId="10" borderId="20" xfId="0" applyFill="1" applyBorder="1" applyProtection="1"/>
    <xf numFmtId="0" fontId="54" fillId="0" borderId="18" xfId="0" applyFont="1" applyBorder="1" applyProtection="1"/>
    <xf numFmtId="0" fontId="0" fillId="0" borderId="0" xfId="0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42" fillId="0" borderId="0" xfId="0" applyFont="1" applyBorder="1" applyAlignment="1" applyProtection="1">
      <alignment horizontal="center"/>
    </xf>
    <xf numFmtId="0" fontId="19" fillId="0" borderId="0" xfId="0" applyFont="1" applyBorder="1" applyProtection="1"/>
    <xf numFmtId="0" fontId="22" fillId="0" borderId="0" xfId="0" applyFont="1" applyBorder="1" applyAlignment="1" applyProtection="1">
      <alignment horizontal="left"/>
    </xf>
    <xf numFmtId="0" fontId="0" fillId="10" borderId="0" xfId="0" applyFill="1" applyProtection="1"/>
    <xf numFmtId="0" fontId="0" fillId="0" borderId="11" xfId="0" applyBorder="1" applyAlignment="1" applyProtection="1">
      <alignment horizontal="left"/>
    </xf>
    <xf numFmtId="0" fontId="0" fillId="10" borderId="18" xfId="0" applyFill="1" applyBorder="1" applyProtection="1"/>
    <xf numFmtId="0" fontId="0" fillId="10" borderId="23" xfId="0" applyFill="1" applyBorder="1" applyProtection="1"/>
    <xf numFmtId="0" fontId="0" fillId="10" borderId="11" xfId="0" applyFill="1" applyBorder="1" applyProtection="1"/>
    <xf numFmtId="5" fontId="65" fillId="10" borderId="11" xfId="1" applyNumberFormat="1" applyFont="1" applyFill="1" applyBorder="1" applyAlignment="1" applyProtection="1">
      <alignment horizontal="center"/>
    </xf>
    <xf numFmtId="5" fontId="65" fillId="10" borderId="24" xfId="1" applyNumberFormat="1" applyFont="1" applyFill="1" applyBorder="1" applyAlignment="1" applyProtection="1">
      <alignment horizontal="center"/>
    </xf>
    <xf numFmtId="0" fontId="50" fillId="0" borderId="0" xfId="0" applyFont="1" applyAlignment="1" applyProtection="1">
      <alignment horizontal="center"/>
    </xf>
    <xf numFmtId="168" fontId="50" fillId="0" borderId="0" xfId="0" applyNumberFormat="1" applyFont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0" fillId="0" borderId="0" xfId="0" applyAlignment="1" applyProtection="1">
      <alignment horizontal="right"/>
    </xf>
    <xf numFmtId="0" fontId="88" fillId="0" borderId="0" xfId="0" applyFont="1" applyBorder="1" applyProtection="1"/>
    <xf numFmtId="0" fontId="103" fillId="0" borderId="0" xfId="0" applyFont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left"/>
    </xf>
    <xf numFmtId="0" fontId="78" fillId="0" borderId="0" xfId="0" applyFont="1" applyAlignment="1" applyProtection="1">
      <alignment horizontal="center"/>
    </xf>
    <xf numFmtId="0" fontId="11" fillId="0" borderId="0" xfId="0" applyFont="1" applyProtection="1"/>
    <xf numFmtId="14" fontId="20" fillId="0" borderId="0" xfId="0" applyNumberFormat="1" applyFont="1" applyAlignment="1" applyProtection="1">
      <alignment horizontal="center"/>
    </xf>
    <xf numFmtId="167" fontId="0" fillId="0" borderId="0" xfId="0" applyNumberFormat="1" applyAlignment="1" applyProtection="1">
      <alignment horizontal="center"/>
    </xf>
    <xf numFmtId="0" fontId="18" fillId="9" borderId="8" xfId="0" applyFont="1" applyFill="1" applyBorder="1" applyProtection="1"/>
    <xf numFmtId="0" fontId="30" fillId="0" borderId="0" xfId="0" applyFont="1" applyAlignment="1" applyProtection="1">
      <alignment horizontal="right"/>
    </xf>
    <xf numFmtId="0" fontId="30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0" fontId="18" fillId="9" borderId="7" xfId="0" applyFont="1" applyFill="1" applyBorder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0" fillId="11" borderId="0" xfId="0" applyFill="1" applyProtection="1"/>
    <xf numFmtId="0" fontId="0" fillId="11" borderId="0" xfId="0" applyFill="1" applyAlignment="1" applyProtection="1">
      <alignment horizontal="right"/>
    </xf>
    <xf numFmtId="164" fontId="22" fillId="10" borderId="8" xfId="0" applyNumberFormat="1" applyFont="1" applyFill="1" applyBorder="1" applyAlignment="1" applyProtection="1">
      <alignment horizontal="center"/>
      <protection locked="0"/>
    </xf>
    <xf numFmtId="164" fontId="22" fillId="10" borderId="14" xfId="0" applyNumberFormat="1" applyFont="1" applyFill="1" applyBorder="1" applyAlignment="1" applyProtection="1">
      <alignment horizontal="center"/>
      <protection locked="0"/>
    </xf>
    <xf numFmtId="164" fontId="22" fillId="12" borderId="14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Alignment="1">
      <alignment horizontal="center"/>
    </xf>
    <xf numFmtId="0" fontId="7" fillId="0" borderId="11" xfId="0" applyFont="1" applyFill="1" applyBorder="1" applyAlignment="1" applyProtection="1">
      <alignment horizontal="left"/>
    </xf>
    <xf numFmtId="0" fontId="18" fillId="0" borderId="11" xfId="0" applyFont="1" applyBorder="1" applyProtection="1"/>
    <xf numFmtId="0" fontId="7" fillId="0" borderId="24" xfId="0" applyFont="1" applyBorder="1" applyProtection="1"/>
    <xf numFmtId="0" fontId="0" fillId="0" borderId="18" xfId="0" applyBorder="1"/>
    <xf numFmtId="0" fontId="0" fillId="0" borderId="19" xfId="0" applyBorder="1"/>
    <xf numFmtId="0" fontId="0" fillId="0" borderId="21" xfId="0" applyBorder="1"/>
    <xf numFmtId="0" fontId="158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Border="1"/>
    <xf numFmtId="164" fontId="158" fillId="0" borderId="0" xfId="0" applyNumberFormat="1" applyFont="1" applyBorder="1" applyAlignment="1" applyProtection="1">
      <alignment horizontal="center"/>
    </xf>
    <xf numFmtId="164" fontId="18" fillId="0" borderId="0" xfId="0" applyNumberFormat="1" applyFont="1" applyBorder="1" applyProtection="1"/>
    <xf numFmtId="3" fontId="18" fillId="0" borderId="0" xfId="0" applyNumberFormat="1" applyFont="1" applyBorder="1" applyProtection="1"/>
    <xf numFmtId="0" fontId="22" fillId="8" borderId="16" xfId="0" applyFont="1" applyFill="1" applyBorder="1" applyAlignment="1" applyProtection="1">
      <alignment horizontal="right"/>
    </xf>
    <xf numFmtId="0" fontId="162" fillId="0" borderId="0" xfId="0" applyFont="1" applyBorder="1" applyAlignment="1" applyProtection="1">
      <alignment horizontal="center"/>
    </xf>
    <xf numFmtId="164" fontId="18" fillId="0" borderId="21" xfId="0" applyNumberFormat="1" applyFont="1" applyFill="1" applyBorder="1" applyAlignment="1" applyProtection="1">
      <alignment horizontal="center"/>
    </xf>
    <xf numFmtId="0" fontId="44" fillId="0" borderId="0" xfId="0" applyFont="1" applyBorder="1" applyAlignment="1" applyProtection="1">
      <alignment horizontal="center"/>
    </xf>
    <xf numFmtId="0" fontId="163" fillId="0" borderId="0" xfId="0" applyFont="1" applyBorder="1" applyAlignment="1" applyProtection="1">
      <alignment horizontal="right"/>
    </xf>
    <xf numFmtId="0" fontId="8" fillId="0" borderId="21" xfId="0" applyFont="1" applyBorder="1" applyAlignment="1">
      <alignment horizontal="center"/>
    </xf>
    <xf numFmtId="0" fontId="20" fillId="0" borderId="11" xfId="0" applyFont="1" applyBorder="1" applyProtection="1"/>
    <xf numFmtId="0" fontId="22" fillId="0" borderId="21" xfId="0" applyFont="1" applyBorder="1"/>
    <xf numFmtId="0" fontId="0" fillId="0" borderId="22" xfId="0" applyBorder="1"/>
    <xf numFmtId="0" fontId="42" fillId="0" borderId="0" xfId="0" applyFont="1" applyBorder="1" applyAlignment="1" applyProtection="1">
      <alignment horizontal="right"/>
    </xf>
    <xf numFmtId="0" fontId="6" fillId="0" borderId="11" xfId="0" applyFont="1" applyBorder="1" applyAlignment="1" applyProtection="1">
      <alignment horizontal="left" indent="4"/>
    </xf>
    <xf numFmtId="164" fontId="22" fillId="0" borderId="11" xfId="0" applyNumberFormat="1" applyFont="1" applyBorder="1" applyAlignment="1" applyProtection="1">
      <alignment horizontal="center"/>
    </xf>
    <xf numFmtId="0" fontId="108" fillId="0" borderId="21" xfId="0" applyFont="1" applyBorder="1" applyProtection="1"/>
    <xf numFmtId="164" fontId="7" fillId="0" borderId="1" xfId="0" applyNumberFormat="1" applyFont="1" applyBorder="1" applyAlignment="1" applyProtection="1">
      <alignment horizontal="center"/>
    </xf>
    <xf numFmtId="0" fontId="106" fillId="0" borderId="21" xfId="0" applyFont="1" applyBorder="1" applyProtection="1"/>
    <xf numFmtId="0" fontId="108" fillId="0" borderId="0" xfId="0" applyFont="1" applyFill="1" applyBorder="1" applyAlignment="1" applyProtection="1">
      <alignment horizontal="right"/>
    </xf>
    <xf numFmtId="0" fontId="108" fillId="0" borderId="0" xfId="0" applyFont="1" applyBorder="1" applyAlignment="1" applyProtection="1">
      <alignment horizontal="right"/>
    </xf>
    <xf numFmtId="0" fontId="18" fillId="0" borderId="19" xfId="0" applyFont="1" applyBorder="1" applyProtection="1"/>
    <xf numFmtId="0" fontId="6" fillId="0" borderId="19" xfId="0" applyFont="1" applyBorder="1" applyProtection="1"/>
    <xf numFmtId="164" fontId="22" fillId="0" borderId="19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0" fontId="42" fillId="0" borderId="0" xfId="0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0" fontId="42" fillId="0" borderId="0" xfId="0" applyFont="1" applyBorder="1"/>
    <xf numFmtId="0" fontId="8" fillId="0" borderId="0" xfId="0" applyFont="1" applyBorder="1"/>
    <xf numFmtId="0" fontId="22" fillId="0" borderId="21" xfId="0" applyFont="1" applyFill="1" applyBorder="1"/>
    <xf numFmtId="0" fontId="13" fillId="0" borderId="0" xfId="0" applyFont="1" applyBorder="1"/>
    <xf numFmtId="0" fontId="22" fillId="0" borderId="21" xfId="0" applyFont="1" applyFill="1" applyBorder="1" applyAlignment="1" applyProtection="1">
      <alignment horizontal="left"/>
    </xf>
    <xf numFmtId="0" fontId="5" fillId="0" borderId="1" xfId="0" applyFont="1" applyBorder="1" applyProtection="1"/>
    <xf numFmtId="0" fontId="7" fillId="0" borderId="21" xfId="0" applyFont="1" applyBorder="1" applyAlignment="1" applyProtection="1">
      <alignment horizontal="left"/>
    </xf>
    <xf numFmtId="0" fontId="8" fillId="0" borderId="0" xfId="0" applyFont="1" applyBorder="1" applyProtection="1"/>
    <xf numFmtId="6" fontId="30" fillId="9" borderId="14" xfId="0" applyNumberFormat="1" applyFont="1" applyFill="1" applyBorder="1" applyAlignment="1" applyProtection="1">
      <alignment horizontal="center"/>
      <protection locked="0"/>
    </xf>
    <xf numFmtId="6" fontId="20" fillId="0" borderId="1" xfId="0" applyNumberFormat="1" applyFont="1" applyBorder="1" applyProtection="1"/>
    <xf numFmtId="0" fontId="19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0" fontId="162" fillId="0" borderId="0" xfId="0" applyFont="1" applyBorder="1" applyAlignment="1" applyProtection="1">
      <alignment horizontal="left"/>
    </xf>
    <xf numFmtId="0" fontId="0" fillId="0" borderId="7" xfId="0" applyBorder="1" applyProtection="1"/>
    <xf numFmtId="0" fontId="0" fillId="0" borderId="8" xfId="0" applyBorder="1" applyProtection="1"/>
    <xf numFmtId="0" fontId="37" fillId="0" borderId="0" xfId="0" applyFont="1" applyBorder="1" applyAlignment="1" applyProtection="1">
      <alignment horizontal="left"/>
    </xf>
    <xf numFmtId="0" fontId="42" fillId="0" borderId="0" xfId="0" applyFont="1" applyBorder="1" applyProtection="1"/>
    <xf numFmtId="0" fontId="22" fillId="0" borderId="21" xfId="0" applyFont="1" applyBorder="1" applyAlignment="1" applyProtection="1">
      <alignment horizontal="left"/>
    </xf>
    <xf numFmtId="0" fontId="58" fillId="0" borderId="11" xfId="0" applyFont="1" applyBorder="1" applyProtection="1"/>
    <xf numFmtId="0" fontId="6" fillId="0" borderId="0" xfId="0" applyFont="1" applyFill="1" applyAlignment="1" applyProtection="1">
      <alignment horizontal="right"/>
    </xf>
    <xf numFmtId="0" fontId="6" fillId="0" borderId="2" xfId="0" applyFont="1" applyBorder="1" applyAlignment="1" applyProtection="1">
      <alignment horizontal="left"/>
    </xf>
    <xf numFmtId="0" fontId="6" fillId="0" borderId="2" xfId="0" applyFont="1" applyBorder="1" applyProtection="1"/>
    <xf numFmtId="0" fontId="18" fillId="11" borderId="0" xfId="0" applyFont="1" applyFill="1" applyProtection="1"/>
    <xf numFmtId="0" fontId="8" fillId="10" borderId="0" xfId="0" applyFont="1" applyFill="1" applyProtection="1"/>
    <xf numFmtId="0" fontId="23" fillId="2" borderId="0" xfId="0" applyFont="1" applyFill="1" applyBorder="1" applyAlignment="1" applyProtection="1">
      <alignment horizontal="right"/>
    </xf>
    <xf numFmtId="14" fontId="23" fillId="0" borderId="0" xfId="0" applyNumberFormat="1" applyFont="1" applyBorder="1" applyAlignment="1" applyProtection="1">
      <alignment horizontal="center"/>
    </xf>
    <xf numFmtId="0" fontId="6" fillId="0" borderId="11" xfId="0" applyFont="1" applyFill="1" applyBorder="1" applyProtection="1"/>
    <xf numFmtId="0" fontId="6" fillId="13" borderId="0" xfId="0" applyFont="1" applyFill="1" applyAlignment="1" applyProtection="1">
      <alignment horizontal="right"/>
    </xf>
    <xf numFmtId="0" fontId="28" fillId="0" borderId="0" xfId="0" applyFont="1" applyFill="1" applyAlignment="1" applyProtection="1">
      <alignment horizontal="left"/>
    </xf>
    <xf numFmtId="0" fontId="59" fillId="0" borderId="0" xfId="0" applyFont="1" applyFill="1" applyBorder="1" applyAlignment="1">
      <alignment horizontal="right"/>
    </xf>
    <xf numFmtId="164" fontId="22" fillId="0" borderId="0" xfId="0" applyNumberFormat="1" applyFont="1" applyFill="1" applyBorder="1" applyAlignment="1" applyProtection="1"/>
    <xf numFmtId="164" fontId="47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left"/>
    </xf>
    <xf numFmtId="0" fontId="23" fillId="0" borderId="5" xfId="0" applyFont="1" applyBorder="1" applyAlignment="1" applyProtection="1">
      <alignment horizontal="center"/>
    </xf>
    <xf numFmtId="0" fontId="32" fillId="0" borderId="21" xfId="0" applyFont="1" applyFill="1" applyBorder="1" applyAlignment="1" applyProtection="1">
      <alignment horizontal="left"/>
    </xf>
    <xf numFmtId="0" fontId="0" fillId="0" borderId="22" xfId="0" applyFill="1" applyBorder="1" applyProtection="1"/>
    <xf numFmtId="0" fontId="6" fillId="0" borderId="22" xfId="0" applyFont="1" applyFill="1" applyBorder="1" applyProtection="1"/>
    <xf numFmtId="0" fontId="6" fillId="0" borderId="21" xfId="0" applyFont="1" applyFill="1" applyBorder="1" applyProtection="1"/>
    <xf numFmtId="0" fontId="18" fillId="0" borderId="21" xfId="0" applyFont="1" applyFill="1" applyBorder="1" applyProtection="1"/>
    <xf numFmtId="0" fontId="0" fillId="0" borderId="21" xfId="0" applyFill="1" applyBorder="1" applyProtection="1"/>
    <xf numFmtId="14" fontId="38" fillId="0" borderId="23" xfId="0" applyNumberFormat="1" applyFont="1" applyFill="1" applyBorder="1" applyAlignment="1" applyProtection="1">
      <alignment horizontal="center"/>
    </xf>
    <xf numFmtId="0" fontId="6" fillId="0" borderId="11" xfId="0" applyFont="1" applyFill="1" applyBorder="1" applyAlignment="1" applyProtection="1">
      <alignment horizontal="right"/>
    </xf>
    <xf numFmtId="0" fontId="6" fillId="0" borderId="24" xfId="0" applyFont="1" applyFill="1" applyBorder="1" applyProtection="1"/>
    <xf numFmtId="0" fontId="18" fillId="0" borderId="18" xfId="0" applyFont="1" applyFill="1" applyBorder="1" applyProtection="1"/>
    <xf numFmtId="0" fontId="18" fillId="0" borderId="19" xfId="0" applyFont="1" applyFill="1" applyBorder="1" applyProtection="1"/>
    <xf numFmtId="0" fontId="18" fillId="0" borderId="20" xfId="0" applyFont="1" applyFill="1" applyBorder="1" applyProtection="1"/>
    <xf numFmtId="0" fontId="6" fillId="0" borderId="23" xfId="0" applyFont="1" applyFill="1" applyBorder="1" applyProtection="1"/>
    <xf numFmtId="0" fontId="18" fillId="0" borderId="30" xfId="0" applyFont="1" applyFill="1" applyBorder="1" applyProtection="1"/>
    <xf numFmtId="0" fontId="18" fillId="0" borderId="31" xfId="0" applyFont="1" applyFill="1" applyBorder="1" applyProtection="1"/>
    <xf numFmtId="164" fontId="20" fillId="0" borderId="0" xfId="0" applyNumberFormat="1" applyFont="1" applyFill="1" applyBorder="1" applyAlignment="1" applyProtection="1">
      <alignment horizontal="center"/>
    </xf>
    <xf numFmtId="0" fontId="20" fillId="0" borderId="0" xfId="0" applyFont="1" applyFill="1" applyBorder="1" applyProtection="1"/>
    <xf numFmtId="0" fontId="6" fillId="0" borderId="1" xfId="0" applyFont="1" applyFill="1" applyBorder="1" applyProtection="1"/>
    <xf numFmtId="0" fontId="6" fillId="0" borderId="7" xfId="0" applyFont="1" applyFill="1" applyBorder="1" applyProtection="1"/>
    <xf numFmtId="0" fontId="25" fillId="0" borderId="0" xfId="0" applyFont="1" applyFill="1" applyBorder="1" applyAlignment="1" applyProtection="1">
      <alignment horizontal="left"/>
    </xf>
    <xf numFmtId="0" fontId="6" fillId="11" borderId="1" xfId="0" applyFont="1" applyFill="1" applyBorder="1"/>
    <xf numFmtId="0" fontId="24" fillId="0" borderId="0" xfId="0" applyFont="1" applyFill="1" applyBorder="1" applyAlignment="1" applyProtection="1">
      <alignment horizontal="left"/>
    </xf>
    <xf numFmtId="0" fontId="46" fillId="0" borderId="0" xfId="0" applyFont="1" applyFill="1" applyBorder="1" applyAlignment="1" applyProtection="1">
      <alignment horizontal="center"/>
    </xf>
    <xf numFmtId="164" fontId="109" fillId="0" borderId="0" xfId="0" applyNumberFormat="1" applyFont="1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left"/>
    </xf>
    <xf numFmtId="0" fontId="44" fillId="0" borderId="1" xfId="0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0" fontId="0" fillId="2" borderId="0" xfId="0" applyFill="1" applyAlignment="1">
      <alignment horizontal="left"/>
    </xf>
    <xf numFmtId="0" fontId="52" fillId="0" borderId="0" xfId="0" applyFont="1" applyAlignment="1">
      <alignment horizontal="left"/>
    </xf>
    <xf numFmtId="0" fontId="111" fillId="0" borderId="0" xfId="0" applyFont="1"/>
    <xf numFmtId="0" fontId="52" fillId="0" borderId="0" xfId="0" applyFont="1" applyBorder="1"/>
    <xf numFmtId="0" fontId="50" fillId="0" borderId="0" xfId="0" applyFont="1" applyBorder="1"/>
    <xf numFmtId="49" fontId="0" fillId="0" borderId="0" xfId="0" applyNumberFormat="1" applyBorder="1"/>
    <xf numFmtId="0" fontId="52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Fill="1" applyAlignment="1">
      <alignment horizontal="right"/>
    </xf>
    <xf numFmtId="0" fontId="112" fillId="0" borderId="0" xfId="0" applyFont="1" applyAlignment="1">
      <alignment horizontal="right"/>
    </xf>
    <xf numFmtId="0" fontId="113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52" fillId="0" borderId="0" xfId="0" applyFont="1" applyFill="1" applyAlignment="1">
      <alignment horizontal="left"/>
    </xf>
    <xf numFmtId="0" fontId="164" fillId="0" borderId="0" xfId="0" applyFont="1" applyAlignment="1">
      <alignment horizontal="left"/>
    </xf>
    <xf numFmtId="0" fontId="42" fillId="0" borderId="18" xfId="0" applyFont="1" applyBorder="1"/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103" fillId="0" borderId="0" xfId="0" applyFont="1" applyAlignment="1">
      <alignment horizontal="right"/>
    </xf>
    <xf numFmtId="0" fontId="111" fillId="0" borderId="0" xfId="0" applyFont="1" applyFill="1" applyAlignment="1">
      <alignment horizontal="left"/>
    </xf>
    <xf numFmtId="0" fontId="0" fillId="0" borderId="12" xfId="0" applyBorder="1"/>
    <xf numFmtId="0" fontId="0" fillId="0" borderId="10" xfId="0" applyBorder="1"/>
    <xf numFmtId="0" fontId="0" fillId="0" borderId="21" xfId="0" applyBorder="1" applyAlignment="1">
      <alignment horizontal="left"/>
    </xf>
    <xf numFmtId="0" fontId="42" fillId="0" borderId="21" xfId="0" applyFont="1" applyBorder="1" applyAlignment="1">
      <alignment horizontal="left"/>
    </xf>
    <xf numFmtId="0" fontId="8" fillId="0" borderId="21" xfId="0" applyFont="1" applyBorder="1"/>
    <xf numFmtId="0" fontId="42" fillId="0" borderId="5" xfId="0" applyFont="1" applyBorder="1"/>
    <xf numFmtId="0" fontId="0" fillId="0" borderId="9" xfId="0" applyFill="1" applyBorder="1"/>
    <xf numFmtId="0" fontId="50" fillId="0" borderId="0" xfId="0" applyFont="1" applyFill="1" applyAlignment="1">
      <alignment horizontal="left"/>
    </xf>
    <xf numFmtId="49" fontId="56" fillId="0" borderId="0" xfId="0" applyNumberFormat="1" applyFont="1" applyBorder="1"/>
    <xf numFmtId="0" fontId="8" fillId="0" borderId="0" xfId="0" applyFont="1" applyAlignment="1">
      <alignment horizontal="right"/>
    </xf>
    <xf numFmtId="168" fontId="42" fillId="10" borderId="1" xfId="0" applyNumberFormat="1" applyFont="1" applyFill="1" applyBorder="1" applyAlignment="1">
      <alignment horizontal="center"/>
    </xf>
    <xf numFmtId="0" fontId="0" fillId="10" borderId="1" xfId="0" applyFill="1" applyBorder="1"/>
    <xf numFmtId="168" fontId="114" fillId="10" borderId="1" xfId="0" applyNumberFormat="1" applyFont="1" applyFill="1" applyBorder="1" applyAlignment="1">
      <alignment horizontal="center"/>
    </xf>
    <xf numFmtId="167" fontId="114" fillId="10" borderId="7" xfId="0" applyNumberFormat="1" applyFont="1" applyFill="1" applyBorder="1" applyAlignment="1">
      <alignment horizontal="center"/>
    </xf>
    <xf numFmtId="0" fontId="0" fillId="10" borderId="7" xfId="0" applyFill="1" applyBorder="1"/>
    <xf numFmtId="167" fontId="114" fillId="10" borderId="1" xfId="0" applyNumberFormat="1" applyFont="1" applyFill="1" applyBorder="1" applyAlignment="1">
      <alignment horizontal="center"/>
    </xf>
    <xf numFmtId="0" fontId="10" fillId="0" borderId="1" xfId="0" applyFont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center"/>
    </xf>
    <xf numFmtId="0" fontId="165" fillId="0" borderId="0" xfId="0" applyFont="1" applyFill="1" applyBorder="1" applyProtection="1"/>
    <xf numFmtId="0" fontId="166" fillId="0" borderId="0" xfId="0" applyFont="1" applyFill="1" applyBorder="1" applyProtection="1"/>
    <xf numFmtId="14" fontId="166" fillId="0" borderId="0" xfId="0" applyNumberFormat="1" applyFont="1" applyFill="1" applyBorder="1" applyProtection="1"/>
    <xf numFmtId="14" fontId="18" fillId="0" borderId="0" xfId="0" applyNumberFormat="1" applyFont="1" applyFill="1" applyBorder="1" applyProtection="1"/>
    <xf numFmtId="0" fontId="37" fillId="0" borderId="0" xfId="0" applyFont="1" applyAlignment="1" applyProtection="1">
      <alignment horizontal="left"/>
    </xf>
    <xf numFmtId="0" fontId="19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Protection="1"/>
    <xf numFmtId="0" fontId="0" fillId="0" borderId="0" xfId="0" applyFont="1" applyFill="1" applyBorder="1" applyProtection="1"/>
    <xf numFmtId="0" fontId="8" fillId="5" borderId="0" xfId="0" applyFont="1" applyFill="1" applyBorder="1"/>
    <xf numFmtId="0" fontId="8" fillId="0" borderId="18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164" fontId="22" fillId="0" borderId="7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164" fontId="20" fillId="0" borderId="0" xfId="0" applyNumberFormat="1" applyFont="1" applyFill="1" applyBorder="1" applyAlignment="1" applyProtection="1">
      <alignment horizontal="left"/>
    </xf>
    <xf numFmtId="164" fontId="20" fillId="0" borderId="0" xfId="0" applyNumberFormat="1" applyFont="1" applyFill="1" applyBorder="1" applyAlignment="1" applyProtection="1">
      <alignment horizontal="right"/>
    </xf>
    <xf numFmtId="164" fontId="7" fillId="0" borderId="0" xfId="0" applyNumberFormat="1" applyFont="1" applyFill="1" applyBorder="1" applyAlignment="1" applyProtection="1">
      <alignment horizontal="right"/>
    </xf>
    <xf numFmtId="14" fontId="25" fillId="0" borderId="0" xfId="0" applyNumberFormat="1" applyFont="1"/>
    <xf numFmtId="171" fontId="25" fillId="0" borderId="0" xfId="0" applyNumberFormat="1" applyFont="1"/>
    <xf numFmtId="0" fontId="117" fillId="0" borderId="0" xfId="0" applyFont="1" applyFill="1" applyBorder="1" applyAlignment="1" applyProtection="1">
      <alignment horizontal="left"/>
    </xf>
    <xf numFmtId="164" fontId="22" fillId="10" borderId="14" xfId="0" applyNumberFormat="1" applyFont="1" applyFill="1" applyBorder="1" applyAlignment="1" applyProtection="1">
      <alignment horizontal="center"/>
    </xf>
    <xf numFmtId="0" fontId="20" fillId="0" borderId="19" xfId="0" applyFont="1" applyBorder="1" applyProtection="1"/>
    <xf numFmtId="0" fontId="118" fillId="0" borderId="0" xfId="0" applyFont="1" applyAlignment="1" applyProtection="1">
      <alignment horizontal="center"/>
    </xf>
    <xf numFmtId="0" fontId="37" fillId="0" borderId="0" xfId="0" applyFont="1" applyProtection="1"/>
    <xf numFmtId="0" fontId="88" fillId="0" borderId="0" xfId="0" applyFont="1"/>
    <xf numFmtId="0" fontId="4" fillId="0" borderId="21" xfId="0" applyFont="1" applyBorder="1" applyAlignment="1" applyProtection="1">
      <alignment horizontal="left"/>
    </xf>
    <xf numFmtId="0" fontId="4" fillId="0" borderId="21" xfId="0" applyFont="1" applyBorder="1"/>
    <xf numFmtId="0" fontId="7" fillId="0" borderId="21" xfId="0" applyFont="1" applyBorder="1"/>
    <xf numFmtId="0" fontId="4" fillId="0" borderId="21" xfId="0" applyFont="1" applyFill="1" applyBorder="1"/>
    <xf numFmtId="0" fontId="44" fillId="0" borderId="18" xfId="0" applyFont="1" applyBorder="1" applyAlignment="1" applyProtection="1">
      <alignment horizontal="center"/>
    </xf>
    <xf numFmtId="0" fontId="44" fillId="0" borderId="19" xfId="0" applyFont="1" applyBorder="1" applyAlignment="1" applyProtection="1">
      <alignment horizontal="center"/>
    </xf>
    <xf numFmtId="0" fontId="44" fillId="0" borderId="0" xfId="0" applyFont="1" applyProtection="1"/>
    <xf numFmtId="0" fontId="7" fillId="11" borderId="14" xfId="0" applyFont="1" applyFill="1" applyBorder="1" applyAlignment="1">
      <alignment horizontal="center"/>
    </xf>
    <xf numFmtId="0" fontId="18" fillId="14" borderId="2" xfId="0" applyFont="1" applyFill="1" applyBorder="1"/>
    <xf numFmtId="0" fontId="20" fillId="14" borderId="6" xfId="0" applyFont="1" applyFill="1" applyBorder="1" applyAlignment="1">
      <alignment horizontal="center"/>
    </xf>
    <xf numFmtId="0" fontId="20" fillId="14" borderId="18" xfId="0" applyFont="1" applyFill="1" applyBorder="1" applyAlignment="1">
      <alignment horizontal="center"/>
    </xf>
    <xf numFmtId="0" fontId="20" fillId="14" borderId="32" xfId="0" applyFont="1" applyFill="1" applyBorder="1" applyAlignment="1">
      <alignment horizontal="center"/>
    </xf>
    <xf numFmtId="0" fontId="7" fillId="14" borderId="14" xfId="0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/>
    </xf>
    <xf numFmtId="14" fontId="7" fillId="11" borderId="1" xfId="0" applyNumberFormat="1" applyFont="1" applyFill="1" applyBorder="1" applyAlignment="1" applyProtection="1">
      <alignment horizontal="center"/>
    </xf>
    <xf numFmtId="0" fontId="0" fillId="0" borderId="0" xfId="0" applyBorder="1" applyAlignment="1"/>
    <xf numFmtId="0" fontId="42" fillId="0" borderId="0" xfId="0" applyFont="1" applyFill="1" applyBorder="1" applyAlignment="1" applyProtection="1">
      <alignment horizontal="center"/>
    </xf>
    <xf numFmtId="0" fontId="42" fillId="0" borderId="0" xfId="0" applyFont="1" applyFill="1" applyBorder="1"/>
    <xf numFmtId="0" fontId="120" fillId="0" borderId="0" xfId="0" applyFont="1" applyBorder="1"/>
    <xf numFmtId="0" fontId="48" fillId="0" borderId="0" xfId="0" applyFont="1" applyBorder="1" applyAlignment="1" applyProtection="1">
      <alignment horizontal="right"/>
    </xf>
    <xf numFmtId="0" fontId="44" fillId="0" borderId="0" xfId="0" applyFont="1" applyAlignment="1" applyProtection="1">
      <alignment horizontal="center"/>
    </xf>
    <xf numFmtId="0" fontId="12" fillId="0" borderId="0" xfId="0" applyFont="1" applyBorder="1"/>
    <xf numFmtId="0" fontId="20" fillId="0" borderId="15" xfId="0" applyFont="1" applyFill="1" applyBorder="1" applyAlignment="1" applyProtection="1">
      <alignment horizontal="center"/>
    </xf>
    <xf numFmtId="0" fontId="58" fillId="0" borderId="24" xfId="0" applyFont="1" applyBorder="1" applyProtection="1"/>
    <xf numFmtId="0" fontId="44" fillId="0" borderId="20" xfId="0" applyFont="1" applyBorder="1" applyAlignment="1" applyProtection="1">
      <alignment horizontal="center"/>
    </xf>
    <xf numFmtId="0" fontId="44" fillId="0" borderId="22" xfId="0" applyFont="1" applyBorder="1" applyAlignment="1" applyProtection="1">
      <alignment horizontal="center"/>
    </xf>
    <xf numFmtId="0" fontId="7" fillId="0" borderId="20" xfId="0" applyFont="1" applyBorder="1" applyAlignment="1">
      <alignment horizontal="center"/>
    </xf>
    <xf numFmtId="0" fontId="23" fillId="11" borderId="33" xfId="0" applyFont="1" applyFill="1" applyBorder="1" applyAlignment="1" applyProtection="1">
      <alignment horizontal="right"/>
    </xf>
    <xf numFmtId="0" fontId="23" fillId="0" borderId="22" xfId="0" applyFont="1" applyFill="1" applyBorder="1" applyAlignment="1" applyProtection="1">
      <alignment horizontal="right"/>
    </xf>
    <xf numFmtId="0" fontId="23" fillId="11" borderId="34" xfId="0" applyFont="1" applyFill="1" applyBorder="1" applyAlignment="1" applyProtection="1">
      <alignment horizontal="right"/>
    </xf>
    <xf numFmtId="0" fontId="18" fillId="0" borderId="22" xfId="0" applyFont="1" applyBorder="1" applyProtection="1"/>
    <xf numFmtId="0" fontId="18" fillId="0" borderId="22" xfId="0" applyFont="1" applyFill="1" applyBorder="1" applyProtection="1"/>
    <xf numFmtId="0" fontId="23" fillId="11" borderId="31" xfId="0" applyFont="1" applyFill="1" applyBorder="1" applyAlignment="1" applyProtection="1">
      <alignment horizontal="right"/>
    </xf>
    <xf numFmtId="0" fontId="18" fillId="0" borderId="24" xfId="0" applyFont="1" applyBorder="1" applyProtection="1"/>
    <xf numFmtId="0" fontId="6" fillId="0" borderId="22" xfId="0" applyFont="1" applyBorder="1" applyProtection="1"/>
    <xf numFmtId="0" fontId="24" fillId="0" borderId="22" xfId="0" applyFont="1" applyBorder="1" applyAlignment="1">
      <alignment horizontal="center"/>
    </xf>
    <xf numFmtId="0" fontId="6" fillId="0" borderId="24" xfId="0" applyFont="1" applyBorder="1" applyProtection="1"/>
    <xf numFmtId="3" fontId="22" fillId="0" borderId="14" xfId="0" applyNumberFormat="1" applyFont="1" applyFill="1" applyBorder="1" applyAlignment="1" applyProtection="1">
      <alignment horizontal="center"/>
    </xf>
    <xf numFmtId="164" fontId="22" fillId="0" borderId="0" xfId="0" applyNumberFormat="1" applyFont="1" applyFill="1" applyBorder="1" applyAlignment="1" applyProtection="1">
      <alignment horizontal="left"/>
    </xf>
    <xf numFmtId="170" fontId="6" fillId="9" borderId="14" xfId="0" applyNumberFormat="1" applyFont="1" applyFill="1" applyBorder="1" applyProtection="1">
      <protection locked="0"/>
    </xf>
    <xf numFmtId="170" fontId="6" fillId="9" borderId="14" xfId="0" applyNumberFormat="1" applyFont="1" applyFill="1" applyBorder="1" applyAlignment="1" applyProtection="1">
      <alignment horizontal="left"/>
      <protection locked="0"/>
    </xf>
    <xf numFmtId="170" fontId="6" fillId="9" borderId="25" xfId="0" applyNumberFormat="1" applyFont="1" applyFill="1" applyBorder="1" applyAlignment="1" applyProtection="1">
      <alignment horizontal="left"/>
      <protection locked="0"/>
    </xf>
    <xf numFmtId="170" fontId="7" fillId="0" borderId="0" xfId="0" applyNumberFormat="1" applyFont="1" applyBorder="1" applyAlignment="1" applyProtection="1">
      <alignment horizontal="left" vertical="center" wrapText="1"/>
    </xf>
    <xf numFmtId="0" fontId="83" fillId="0" borderId="0" xfId="0" applyFont="1" applyAlignment="1">
      <alignment horizontal="left"/>
    </xf>
    <xf numFmtId="0" fontId="56" fillId="0" borderId="0" xfId="0" applyFont="1" applyFill="1" applyBorder="1"/>
    <xf numFmtId="0" fontId="7" fillId="0" borderId="22" xfId="0" applyFont="1" applyFill="1" applyBorder="1" applyAlignment="1" applyProtection="1">
      <alignment horizontal="right"/>
    </xf>
    <xf numFmtId="0" fontId="0" fillId="11" borderId="18" xfId="0" applyFill="1" applyBorder="1"/>
    <xf numFmtId="0" fontId="8" fillId="11" borderId="19" xfId="0" applyFont="1" applyFill="1" applyBorder="1" applyAlignment="1">
      <alignment horizontal="center"/>
    </xf>
    <xf numFmtId="0" fontId="0" fillId="11" borderId="20" xfId="0" applyFill="1" applyBorder="1"/>
    <xf numFmtId="0" fontId="0" fillId="11" borderId="21" xfId="0" applyFill="1" applyBorder="1"/>
    <xf numFmtId="0" fontId="42" fillId="11" borderId="0" xfId="0" applyFont="1" applyFill="1" applyBorder="1" applyAlignment="1">
      <alignment horizontal="center"/>
    </xf>
    <xf numFmtId="0" fontId="0" fillId="11" borderId="22" xfId="0" applyFill="1" applyBorder="1"/>
    <xf numFmtId="0" fontId="8" fillId="11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0" fillId="11" borderId="23" xfId="0" applyFill="1" applyBorder="1"/>
    <xf numFmtId="0" fontId="2" fillId="11" borderId="11" xfId="0" applyFont="1" applyFill="1" applyBorder="1" applyAlignment="1">
      <alignment horizontal="center"/>
    </xf>
    <xf numFmtId="0" fontId="0" fillId="11" borderId="24" xfId="0" applyFill="1" applyBorder="1"/>
    <xf numFmtId="0" fontId="120" fillId="0" borderId="0" xfId="0" applyFont="1" applyBorder="1" applyAlignment="1">
      <alignment horizontal="right"/>
    </xf>
    <xf numFmtId="0" fontId="95" fillId="0" borderId="0" xfId="0" applyFont="1"/>
    <xf numFmtId="0" fontId="95" fillId="0" borderId="1" xfId="0" applyFont="1" applyBorder="1"/>
    <xf numFmtId="0" fontId="8" fillId="0" borderId="23" xfId="0" applyFont="1" applyBorder="1"/>
    <xf numFmtId="0" fontId="8" fillId="0" borderId="11" xfId="0" applyFont="1" applyBorder="1"/>
    <xf numFmtId="0" fontId="7" fillId="0" borderId="35" xfId="0" applyFont="1" applyBorder="1" applyAlignment="1" applyProtection="1">
      <alignment horizontal="center"/>
    </xf>
    <xf numFmtId="0" fontId="0" fillId="11" borderId="19" xfId="0" applyFill="1" applyBorder="1" applyProtection="1"/>
    <xf numFmtId="0" fontId="19" fillId="11" borderId="19" xfId="0" applyFont="1" applyFill="1" applyBorder="1" applyAlignment="1" applyProtection="1">
      <alignment horizontal="right"/>
    </xf>
    <xf numFmtId="14" fontId="102" fillId="11" borderId="20" xfId="0" applyNumberFormat="1" applyFont="1" applyFill="1" applyBorder="1" applyAlignment="1" applyProtection="1">
      <alignment horizontal="center"/>
    </xf>
    <xf numFmtId="0" fontId="0" fillId="11" borderId="0" xfId="0" applyFill="1" applyBorder="1" applyProtection="1"/>
    <xf numFmtId="0" fontId="19" fillId="11" borderId="0" xfId="0" applyFont="1" applyFill="1" applyBorder="1" applyAlignment="1" applyProtection="1">
      <alignment horizontal="right"/>
    </xf>
    <xf numFmtId="0" fontId="0" fillId="11" borderId="22" xfId="0" applyFill="1" applyBorder="1" applyProtection="1"/>
    <xf numFmtId="0" fontId="0" fillId="11" borderId="11" xfId="0" applyFill="1" applyBorder="1" applyProtection="1"/>
    <xf numFmtId="0" fontId="19" fillId="11" borderId="11" xfId="0" applyFont="1" applyFill="1" applyBorder="1" applyAlignment="1" applyProtection="1">
      <alignment horizontal="right"/>
    </xf>
    <xf numFmtId="14" fontId="102" fillId="11" borderId="24" xfId="0" applyNumberFormat="1" applyFont="1" applyFill="1" applyBorder="1" applyAlignment="1" applyProtection="1">
      <alignment horizontal="center"/>
    </xf>
    <xf numFmtId="0" fontId="20" fillId="0" borderId="18" xfId="0" applyFont="1" applyBorder="1" applyAlignment="1" applyProtection="1">
      <alignment horizontal="left"/>
    </xf>
    <xf numFmtId="0" fontId="20" fillId="0" borderId="7" xfId="0" applyFont="1" applyBorder="1" applyProtection="1"/>
    <xf numFmtId="0" fontId="20" fillId="0" borderId="18" xfId="0" applyFont="1" applyBorder="1" applyProtection="1"/>
    <xf numFmtId="0" fontId="7" fillId="0" borderId="19" xfId="0" applyFont="1" applyFill="1" applyBorder="1" applyAlignment="1" applyProtection="1">
      <alignment horizontal="right"/>
    </xf>
    <xf numFmtId="170" fontId="7" fillId="0" borderId="13" xfId="0" applyNumberFormat="1" applyFont="1" applyBorder="1" applyAlignment="1" applyProtection="1">
      <alignment horizontal="left"/>
    </xf>
    <xf numFmtId="0" fontId="42" fillId="0" borderId="21" xfId="0" applyFont="1" applyBorder="1" applyProtection="1"/>
    <xf numFmtId="0" fontId="20" fillId="0" borderId="21" xfId="0" applyFont="1" applyBorder="1" applyAlignment="1" applyProtection="1">
      <alignment horizontal="left"/>
    </xf>
    <xf numFmtId="0" fontId="42" fillId="0" borderId="21" xfId="0" applyFont="1" applyBorder="1" applyAlignment="1">
      <alignment horizontal="center"/>
    </xf>
    <xf numFmtId="0" fontId="7" fillId="0" borderId="21" xfId="0" applyFont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right"/>
    </xf>
    <xf numFmtId="0" fontId="20" fillId="0" borderId="23" xfId="0" applyFont="1" applyBorder="1" applyAlignment="1" applyProtection="1">
      <alignment horizontal="center"/>
    </xf>
    <xf numFmtId="0" fontId="20" fillId="0" borderId="21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164" fontId="7" fillId="0" borderId="21" xfId="0" applyNumberFormat="1" applyFont="1" applyFill="1" applyBorder="1" applyAlignment="1" applyProtection="1">
      <alignment horizontal="center"/>
    </xf>
    <xf numFmtId="0" fontId="37" fillId="0" borderId="21" xfId="0" applyFont="1" applyBorder="1" applyAlignment="1">
      <alignment horizontal="center"/>
    </xf>
    <xf numFmtId="0" fontId="18" fillId="0" borderId="25" xfId="0" applyFont="1" applyBorder="1" applyProtection="1"/>
    <xf numFmtId="0" fontId="7" fillId="0" borderId="36" xfId="0" applyFont="1" applyBorder="1" applyAlignment="1" applyProtection="1">
      <alignment horizontal="left"/>
    </xf>
    <xf numFmtId="14" fontId="7" fillId="0" borderId="24" xfId="0" applyNumberFormat="1" applyFont="1" applyBorder="1" applyAlignment="1" applyProtection="1">
      <alignment horizontal="center"/>
    </xf>
    <xf numFmtId="0" fontId="20" fillId="0" borderId="0" xfId="0" applyFont="1" applyBorder="1" applyAlignment="1">
      <alignment horizontal="center"/>
    </xf>
    <xf numFmtId="0" fontId="0" fillId="11" borderId="0" xfId="0" applyFill="1"/>
    <xf numFmtId="0" fontId="44" fillId="11" borderId="1" xfId="0" applyFont="1" applyFill="1" applyBorder="1" applyAlignment="1" applyProtection="1">
      <alignment horizontal="center"/>
      <protection locked="0"/>
    </xf>
    <xf numFmtId="164" fontId="18" fillId="0" borderId="22" xfId="0" applyNumberFormat="1" applyFont="1" applyFill="1" applyBorder="1" applyProtection="1"/>
    <xf numFmtId="0" fontId="44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167" fillId="0" borderId="0" xfId="0" applyFont="1" applyAlignment="1" applyProtection="1">
      <alignment horizontal="right"/>
    </xf>
    <xf numFmtId="0" fontId="167" fillId="0" borderId="0" xfId="0" applyFont="1" applyAlignment="1">
      <alignment horizontal="right"/>
    </xf>
    <xf numFmtId="0" fontId="167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left"/>
    </xf>
    <xf numFmtId="168" fontId="65" fillId="0" borderId="1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18" fillId="11" borderId="37" xfId="0" applyFont="1" applyFill="1" applyBorder="1" applyProtection="1"/>
    <xf numFmtId="0" fontId="0" fillId="11" borderId="37" xfId="0" applyFill="1" applyBorder="1" applyProtection="1"/>
    <xf numFmtId="0" fontId="6" fillId="11" borderId="37" xfId="0" applyFont="1" applyFill="1" applyBorder="1" applyProtection="1"/>
    <xf numFmtId="0" fontId="6" fillId="11" borderId="37" xfId="0" applyFont="1" applyFill="1" applyBorder="1" applyAlignment="1" applyProtection="1">
      <alignment horizontal="right"/>
    </xf>
    <xf numFmtId="0" fontId="8" fillId="0" borderId="18" xfId="0" applyFont="1" applyBorder="1" applyAlignment="1">
      <alignment horizontal="center"/>
    </xf>
    <xf numFmtId="0" fontId="50" fillId="0" borderId="21" xfId="0" applyFont="1" applyBorder="1" applyProtection="1"/>
    <xf numFmtId="0" fontId="124" fillId="0" borderId="0" xfId="0" applyFont="1" applyAlignment="1" applyProtection="1">
      <alignment horizontal="center"/>
    </xf>
    <xf numFmtId="0" fontId="2" fillId="0" borderId="21" xfId="0" applyFont="1" applyBorder="1" applyAlignment="1">
      <alignment horizontal="left"/>
    </xf>
    <xf numFmtId="0" fontId="7" fillId="0" borderId="1" xfId="0" applyFont="1" applyFill="1" applyBorder="1" applyAlignment="1" applyProtection="1">
      <alignment horizontal="center"/>
    </xf>
    <xf numFmtId="0" fontId="104" fillId="0" borderId="0" xfId="0" applyFont="1" applyBorder="1" applyAlignment="1" applyProtection="1">
      <alignment horizontal="right"/>
    </xf>
    <xf numFmtId="0" fontId="0" fillId="0" borderId="2" xfId="0" applyBorder="1" applyProtection="1"/>
    <xf numFmtId="0" fontId="20" fillId="11" borderId="0" xfId="0" applyFont="1" applyFill="1" applyBorder="1" applyAlignment="1" applyProtection="1">
      <alignment horizontal="right"/>
    </xf>
    <xf numFmtId="0" fontId="0" fillId="0" borderId="3" xfId="0" applyBorder="1" applyProtection="1"/>
    <xf numFmtId="0" fontId="168" fillId="0" borderId="0" xfId="0" applyFont="1" applyBorder="1" applyAlignment="1" applyProtection="1">
      <alignment horizontal="left"/>
    </xf>
    <xf numFmtId="0" fontId="0" fillId="0" borderId="10" xfId="0" applyBorder="1" applyProtection="1"/>
    <xf numFmtId="0" fontId="92" fillId="0" borderId="2" xfId="0" applyFont="1" applyFill="1" applyBorder="1" applyProtection="1"/>
    <xf numFmtId="0" fontId="0" fillId="0" borderId="0" xfId="0" applyBorder="1" applyAlignment="1" applyProtection="1">
      <alignment horizontal="right"/>
    </xf>
    <xf numFmtId="0" fontId="92" fillId="0" borderId="1" xfId="0" applyFont="1" applyBorder="1" applyProtection="1"/>
    <xf numFmtId="0" fontId="92" fillId="0" borderId="7" xfId="0" applyFont="1" applyBorder="1" applyProtection="1"/>
    <xf numFmtId="0" fontId="92" fillId="0" borderId="2" xfId="0" applyFont="1" applyBorder="1" applyProtection="1"/>
    <xf numFmtId="0" fontId="8" fillId="0" borderId="7" xfId="0" applyFont="1" applyBorder="1"/>
    <xf numFmtId="0" fontId="0" fillId="0" borderId="5" xfId="0" applyBorder="1" applyProtection="1"/>
    <xf numFmtId="0" fontId="0" fillId="0" borderId="9" xfId="0" applyBorder="1" applyProtection="1"/>
    <xf numFmtId="0" fontId="0" fillId="0" borderId="1" xfId="0" applyBorder="1" applyAlignment="1" applyProtection="1">
      <alignment horizontal="right"/>
    </xf>
    <xf numFmtId="0" fontId="8" fillId="0" borderId="2" xfId="0" applyFont="1" applyBorder="1"/>
    <xf numFmtId="0" fontId="20" fillId="11" borderId="16" xfId="0" applyFont="1" applyFill="1" applyBorder="1" applyProtection="1"/>
    <xf numFmtId="0" fontId="0" fillId="11" borderId="17" xfId="0" applyFill="1" applyBorder="1" applyProtection="1"/>
    <xf numFmtId="0" fontId="31" fillId="0" borderId="0" xfId="0" applyFont="1" applyFill="1" applyBorder="1" applyAlignment="1" applyProtection="1">
      <alignment horizontal="left"/>
    </xf>
    <xf numFmtId="0" fontId="6" fillId="0" borderId="7" xfId="0" applyFont="1" applyBorder="1" applyAlignment="1" applyProtection="1">
      <alignment horizontal="left"/>
    </xf>
    <xf numFmtId="0" fontId="2" fillId="0" borderId="23" xfId="0" applyFont="1" applyBorder="1" applyAlignment="1">
      <alignment horizontal="left"/>
    </xf>
    <xf numFmtId="0" fontId="0" fillId="15" borderId="29" xfId="0" applyFill="1" applyBorder="1" applyProtection="1"/>
    <xf numFmtId="0" fontId="0" fillId="15" borderId="19" xfId="0" applyFill="1" applyBorder="1" applyProtection="1"/>
    <xf numFmtId="0" fontId="0" fillId="15" borderId="20" xfId="0" applyFill="1" applyBorder="1" applyProtection="1"/>
    <xf numFmtId="0" fontId="0" fillId="15" borderId="0" xfId="0" applyFill="1" applyProtection="1"/>
    <xf numFmtId="0" fontId="0" fillId="15" borderId="11" xfId="0" applyFill="1" applyBorder="1" applyProtection="1"/>
    <xf numFmtId="0" fontId="103" fillId="0" borderId="1" xfId="0" applyFont="1" applyBorder="1" applyAlignment="1" applyProtection="1">
      <alignment horizontal="center"/>
    </xf>
    <xf numFmtId="0" fontId="8" fillId="0" borderId="1" xfId="0" applyFont="1" applyBorder="1" applyAlignment="1">
      <alignment horizontal="center"/>
    </xf>
    <xf numFmtId="14" fontId="2" fillId="0" borderId="0" xfId="0" applyNumberFormat="1" applyFont="1" applyAlignment="1" applyProtection="1">
      <alignment horizontal="center"/>
    </xf>
    <xf numFmtId="0" fontId="8" fillId="15" borderId="0" xfId="0" applyFont="1" applyFill="1" applyProtection="1"/>
    <xf numFmtId="0" fontId="18" fillId="0" borderId="21" xfId="0" applyFont="1" applyBorder="1" applyAlignment="1" applyProtection="1">
      <alignment horizontal="right"/>
    </xf>
    <xf numFmtId="0" fontId="18" fillId="0" borderId="23" xfId="0" applyFont="1" applyBorder="1" applyAlignment="1" applyProtection="1">
      <alignment horizontal="right"/>
    </xf>
    <xf numFmtId="170" fontId="4" fillId="0" borderId="11" xfId="0" applyNumberFormat="1" applyFont="1" applyBorder="1" applyAlignment="1" applyProtection="1">
      <alignment horizontal="left" vertical="center" wrapText="1"/>
    </xf>
    <xf numFmtId="0" fontId="18" fillId="0" borderId="11" xfId="0" applyFont="1" applyBorder="1" applyAlignment="1" applyProtection="1">
      <alignment horizontal="left"/>
    </xf>
    <xf numFmtId="0" fontId="18" fillId="0" borderId="11" xfId="0" applyFont="1" applyBorder="1" applyAlignment="1" applyProtection="1">
      <alignment horizontal="center"/>
    </xf>
    <xf numFmtId="0" fontId="116" fillId="0" borderId="0" xfId="0" applyFont="1" applyAlignment="1" applyProtection="1">
      <alignment horizontal="right"/>
    </xf>
    <xf numFmtId="0" fontId="131" fillId="0" borderId="0" xfId="0" applyFont="1" applyProtection="1"/>
    <xf numFmtId="0" fontId="169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36" fillId="0" borderId="0" xfId="2" applyAlignment="1" applyProtection="1">
      <alignment vertical="center"/>
    </xf>
    <xf numFmtId="0" fontId="171" fillId="0" borderId="0" xfId="0" applyFont="1" applyAlignment="1">
      <alignment vertical="center"/>
    </xf>
    <xf numFmtId="0" fontId="172" fillId="0" borderId="0" xfId="0" applyFont="1" applyAlignment="1">
      <alignment horizontal="center" vertical="center"/>
    </xf>
    <xf numFmtId="0" fontId="160" fillId="0" borderId="0" xfId="0" applyFont="1" applyBorder="1" applyAlignment="1" applyProtection="1">
      <alignment horizontal="right"/>
    </xf>
    <xf numFmtId="0" fontId="0" fillId="15" borderId="24" xfId="0" applyFill="1" applyBorder="1" applyProtection="1"/>
    <xf numFmtId="0" fontId="7" fillId="11" borderId="38" xfId="0" applyFont="1" applyFill="1" applyBorder="1" applyAlignment="1" applyProtection="1">
      <alignment horizontal="center"/>
    </xf>
    <xf numFmtId="0" fontId="7" fillId="0" borderId="39" xfId="0" applyFont="1" applyBorder="1" applyAlignment="1" applyProtection="1">
      <alignment horizontal="center"/>
    </xf>
    <xf numFmtId="0" fontId="7" fillId="0" borderId="40" xfId="0" applyFont="1" applyBorder="1" applyAlignment="1" applyProtection="1">
      <alignment horizontal="center"/>
    </xf>
    <xf numFmtId="0" fontId="7" fillId="0" borderId="20" xfId="0" applyFont="1" applyFill="1" applyBorder="1" applyAlignment="1" applyProtection="1">
      <alignment horizontal="right"/>
    </xf>
    <xf numFmtId="0" fontId="6" fillId="0" borderId="22" xfId="0" applyFont="1" applyFill="1" applyBorder="1" applyAlignment="1" applyProtection="1">
      <alignment horizontal="right"/>
    </xf>
    <xf numFmtId="0" fontId="104" fillId="0" borderId="0" xfId="0" applyFont="1" applyFill="1" applyBorder="1" applyAlignment="1">
      <alignment horizontal="left"/>
    </xf>
    <xf numFmtId="0" fontId="6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left"/>
    </xf>
    <xf numFmtId="0" fontId="6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center"/>
    </xf>
    <xf numFmtId="0" fontId="9" fillId="0" borderId="19" xfId="0" applyFont="1" applyBorder="1" applyProtection="1"/>
    <xf numFmtId="0" fontId="10" fillId="0" borderId="19" xfId="0" applyFont="1" applyBorder="1" applyProtection="1"/>
    <xf numFmtId="0" fontId="18" fillId="0" borderId="21" xfId="0" applyFont="1" applyBorder="1" applyAlignment="1" applyProtection="1">
      <alignment horizontal="left"/>
    </xf>
    <xf numFmtId="0" fontId="6" fillId="0" borderId="21" xfId="0" applyFont="1" applyBorder="1" applyAlignment="1" applyProtection="1">
      <alignment horizontal="left"/>
    </xf>
    <xf numFmtId="0" fontId="20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2" fillId="0" borderId="1" xfId="0" applyFont="1" applyBorder="1"/>
    <xf numFmtId="0" fontId="2" fillId="0" borderId="0" xfId="0" applyFont="1" applyBorder="1" applyAlignment="1" applyProtection="1">
      <alignment horizontal="left"/>
    </xf>
    <xf numFmtId="0" fontId="2" fillId="0" borderId="1" xfId="0" applyFont="1" applyBorder="1" applyProtection="1"/>
    <xf numFmtId="0" fontId="173" fillId="0" borderId="1" xfId="0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right"/>
    </xf>
    <xf numFmtId="0" fontId="2" fillId="0" borderId="0" xfId="0" applyFont="1" applyAlignment="1" applyProtection="1">
      <alignment horizontal="right"/>
    </xf>
    <xf numFmtId="164" fontId="22" fillId="11" borderId="14" xfId="0" applyNumberFormat="1" applyFont="1" applyFill="1" applyBorder="1" applyAlignment="1" applyProtection="1">
      <alignment horizontal="center"/>
      <protection locked="0"/>
    </xf>
    <xf numFmtId="164" fontId="22" fillId="11" borderId="8" xfId="0" applyNumberFormat="1" applyFont="1" applyFill="1" applyBorder="1" applyAlignment="1" applyProtection="1">
      <alignment horizontal="center"/>
      <protection locked="0"/>
    </xf>
    <xf numFmtId="5" fontId="7" fillId="11" borderId="26" xfId="1" applyNumberFormat="1" applyFont="1" applyFill="1" applyBorder="1" applyAlignment="1" applyProtection="1">
      <alignment horizontal="center"/>
      <protection locked="0"/>
    </xf>
    <xf numFmtId="0" fontId="81" fillId="0" borderId="0" xfId="0" applyFont="1" applyFill="1" applyBorder="1" applyAlignment="1" applyProtection="1">
      <alignment horizontal="center"/>
    </xf>
    <xf numFmtId="0" fontId="81" fillId="0" borderId="22" xfId="0" applyFont="1" applyBorder="1" applyProtection="1"/>
    <xf numFmtId="0" fontId="81" fillId="0" borderId="0" xfId="0" applyFont="1" applyBorder="1" applyAlignment="1" applyProtection="1">
      <alignment horizontal="right"/>
    </xf>
    <xf numFmtId="0" fontId="81" fillId="0" borderId="22" xfId="0" applyFont="1" applyBorder="1" applyAlignment="1" applyProtection="1">
      <alignment horizontal="right"/>
    </xf>
    <xf numFmtId="0" fontId="81" fillId="0" borderId="11" xfId="0" applyFont="1" applyFill="1" applyBorder="1" applyAlignment="1" applyProtection="1">
      <alignment horizontal="left"/>
    </xf>
    <xf numFmtId="0" fontId="13" fillId="0" borderId="24" xfId="0" applyFont="1" applyBorder="1" applyProtection="1"/>
    <xf numFmtId="0" fontId="81" fillId="0" borderId="35" xfId="0" applyFont="1" applyBorder="1" applyAlignment="1" applyProtection="1">
      <alignment horizontal="center"/>
    </xf>
    <xf numFmtId="0" fontId="81" fillId="0" borderId="38" xfId="0" applyFont="1" applyBorder="1" applyAlignment="1" applyProtection="1">
      <alignment horizontal="center"/>
    </xf>
    <xf numFmtId="0" fontId="81" fillId="0" borderId="41" xfId="0" applyFont="1" applyBorder="1" applyAlignment="1" applyProtection="1">
      <alignment horizontal="center"/>
    </xf>
    <xf numFmtId="0" fontId="81" fillId="0" borderId="6" xfId="0" applyFont="1" applyBorder="1" applyAlignment="1" applyProtection="1">
      <alignment horizontal="right"/>
    </xf>
    <xf numFmtId="0" fontId="23" fillId="0" borderId="1" xfId="0" applyFont="1" applyBorder="1" applyAlignment="1" applyProtection="1">
      <alignment horizontal="right"/>
    </xf>
    <xf numFmtId="14" fontId="85" fillId="0" borderId="0" xfId="0" applyNumberFormat="1" applyFont="1" applyAlignment="1">
      <alignment horizontal="center"/>
    </xf>
    <xf numFmtId="0" fontId="42" fillId="0" borderId="11" xfId="0" applyFont="1" applyBorder="1" applyAlignment="1" applyProtection="1">
      <alignment horizontal="center"/>
    </xf>
    <xf numFmtId="0" fontId="0" fillId="0" borderId="12" xfId="0" applyBorder="1" applyProtection="1"/>
    <xf numFmtId="0" fontId="121" fillId="0" borderId="0" xfId="0" applyFont="1" applyFill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vertical="top"/>
    </xf>
    <xf numFmtId="0" fontId="89" fillId="0" borderId="0" xfId="0" applyFont="1" applyBorder="1" applyAlignment="1" applyProtection="1">
      <alignment horizontal="right" vertical="top"/>
    </xf>
    <xf numFmtId="0" fontId="121" fillId="0" borderId="0" xfId="0" applyFont="1" applyFill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center" vertical="top"/>
    </xf>
    <xf numFmtId="0" fontId="23" fillId="0" borderId="0" xfId="0" applyFont="1" applyBorder="1" applyAlignment="1" applyProtection="1">
      <alignment horizontal="left" vertical="top"/>
    </xf>
    <xf numFmtId="0" fontId="89" fillId="0" borderId="21" xfId="0" applyFont="1" applyBorder="1" applyAlignment="1" applyProtection="1">
      <alignment horizontal="left"/>
    </xf>
    <xf numFmtId="0" fontId="174" fillId="0" borderId="11" xfId="0" applyFont="1" applyFill="1" applyBorder="1" applyAlignment="1" applyProtection="1">
      <alignment horizontal="center" vertical="center"/>
    </xf>
    <xf numFmtId="0" fontId="92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left" vertical="top"/>
    </xf>
    <xf numFmtId="0" fontId="133" fillId="0" borderId="0" xfId="0" applyFont="1" applyBorder="1" applyAlignment="1" applyProtection="1">
      <alignment horizontal="right"/>
    </xf>
    <xf numFmtId="164" fontId="22" fillId="10" borderId="25" xfId="0" applyNumberFormat="1" applyFont="1" applyFill="1" applyBorder="1" applyAlignment="1" applyProtection="1">
      <alignment horizontal="center"/>
      <protection locked="0"/>
    </xf>
    <xf numFmtId="0" fontId="42" fillId="0" borderId="25" xfId="4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2" fillId="0" borderId="26" xfId="4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2" fillId="0" borderId="13" xfId="0" applyFont="1" applyBorder="1" applyAlignment="1">
      <alignment horizontal="right" vertical="center"/>
    </xf>
    <xf numFmtId="0" fontId="42" fillId="0" borderId="0" xfId="4" applyFont="1" applyBorder="1" applyAlignment="1">
      <alignment vertical="center"/>
    </xf>
    <xf numFmtId="0" fontId="42" fillId="0" borderId="13" xfId="4" applyFont="1" applyBorder="1" applyAlignment="1">
      <alignment horizontal="right" vertical="center"/>
    </xf>
    <xf numFmtId="0" fontId="42" fillId="0" borderId="14" xfId="4" applyFont="1" applyBorder="1" applyAlignment="1">
      <alignment horizontal="right" vertical="center"/>
    </xf>
    <xf numFmtId="0" fontId="6" fillId="0" borderId="1" xfId="0" applyFont="1" applyBorder="1" applyAlignment="1" applyProtection="1">
      <alignment horizontal="center"/>
    </xf>
    <xf numFmtId="14" fontId="72" fillId="0" borderId="0" xfId="0" applyNumberFormat="1" applyFont="1" applyProtection="1"/>
    <xf numFmtId="14" fontId="6" fillId="0" borderId="0" xfId="0" applyNumberFormat="1" applyFont="1" applyAlignment="1">
      <alignment horizontal="left"/>
    </xf>
    <xf numFmtId="14" fontId="72" fillId="0" borderId="0" xfId="0" applyNumberFormat="1" applyFont="1" applyAlignment="1">
      <alignment horizontal="left"/>
    </xf>
    <xf numFmtId="0" fontId="134" fillId="0" borderId="22" xfId="0" applyFont="1" applyFill="1" applyBorder="1" applyAlignment="1" applyProtection="1">
      <alignment horizontal="right"/>
    </xf>
    <xf numFmtId="0" fontId="134" fillId="0" borderId="0" xfId="0" applyFont="1" applyFill="1" applyBorder="1" applyAlignment="1" applyProtection="1">
      <alignment horizontal="left"/>
    </xf>
    <xf numFmtId="168" fontId="2" fillId="11" borderId="22" xfId="0" applyNumberFormat="1" applyFont="1" applyFill="1" applyBorder="1" applyAlignment="1">
      <alignment horizontal="left"/>
    </xf>
    <xf numFmtId="168" fontId="2" fillId="11" borderId="21" xfId="0" applyNumberFormat="1" applyFont="1" applyFill="1" applyBorder="1" applyAlignment="1">
      <alignment horizontal="right"/>
    </xf>
    <xf numFmtId="0" fontId="0" fillId="0" borderId="9" xfId="0" applyFill="1" applyBorder="1" applyProtection="1"/>
    <xf numFmtId="0" fontId="8" fillId="0" borderId="1" xfId="0" applyFont="1" applyFill="1" applyBorder="1"/>
    <xf numFmtId="164" fontId="22" fillId="10" borderId="7" xfId="0" applyNumberFormat="1" applyFont="1" applyFill="1" applyBorder="1" applyAlignment="1" applyProtection="1">
      <alignment horizontal="center"/>
      <protection locked="0"/>
    </xf>
    <xf numFmtId="0" fontId="135" fillId="0" borderId="0" xfId="0" applyFont="1" applyBorder="1" applyAlignment="1" applyProtection="1">
      <alignment horizontal="center"/>
    </xf>
    <xf numFmtId="0" fontId="12" fillId="0" borderId="12" xfId="0" applyFont="1" applyBorder="1"/>
    <xf numFmtId="0" fontId="12" fillId="0" borderId="3" xfId="0" applyFont="1" applyBorder="1"/>
    <xf numFmtId="0" fontId="12" fillId="0" borderId="10" xfId="0" applyFont="1" applyBorder="1"/>
    <xf numFmtId="0" fontId="12" fillId="0" borderId="1" xfId="0" applyFont="1" applyBorder="1" applyAlignment="1">
      <alignment horizontal="left"/>
    </xf>
    <xf numFmtId="0" fontId="3" fillId="0" borderId="5" xfId="0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95" fillId="0" borderId="0" xfId="0" applyFont="1" applyBorder="1" applyAlignment="1" applyProtection="1">
      <alignment horizontal="right"/>
    </xf>
    <xf numFmtId="0" fontId="0" fillId="15" borderId="0" xfId="0" applyFill="1" applyBorder="1" applyProtection="1"/>
    <xf numFmtId="5" fontId="65" fillId="15" borderId="0" xfId="1" applyNumberFormat="1" applyFont="1" applyFill="1" applyBorder="1" applyAlignment="1" applyProtection="1">
      <alignment horizontal="center"/>
    </xf>
    <xf numFmtId="0" fontId="0" fillId="15" borderId="22" xfId="0" applyFill="1" applyBorder="1" applyProtection="1"/>
    <xf numFmtId="0" fontId="0" fillId="0" borderId="0" xfId="0" applyFont="1" applyProtection="1"/>
    <xf numFmtId="0" fontId="0" fillId="0" borderId="0" xfId="0" applyFont="1" applyAlignment="1" applyProtection="1">
      <alignment horizontal="right"/>
    </xf>
    <xf numFmtId="0" fontId="0" fillId="0" borderId="0" xfId="0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8" fillId="0" borderId="18" xfId="0" applyFont="1" applyBorder="1" applyProtection="1"/>
    <xf numFmtId="0" fontId="8" fillId="0" borderId="21" xfId="0" applyFont="1" applyBorder="1" applyProtection="1"/>
    <xf numFmtId="0" fontId="115" fillId="0" borderId="23" xfId="0" applyFont="1" applyBorder="1" applyProtection="1"/>
    <xf numFmtId="0" fontId="0" fillId="0" borderId="1" xfId="0" applyBorder="1" applyAlignment="1" applyProtection="1">
      <alignment horizontal="left"/>
    </xf>
    <xf numFmtId="14" fontId="0" fillId="0" borderId="7" xfId="0" applyNumberFormat="1" applyBorder="1" applyAlignment="1" applyProtection="1">
      <alignment horizontal="left"/>
    </xf>
    <xf numFmtId="0" fontId="11" fillId="0" borderId="0" xfId="0" applyFont="1" applyFill="1" applyBorder="1"/>
    <xf numFmtId="0" fontId="0" fillId="0" borderId="0" xfId="0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72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95" fillId="0" borderId="0" xfId="0" applyFont="1" applyFill="1" applyBorder="1"/>
    <xf numFmtId="0" fontId="2" fillId="0" borderId="1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right"/>
    </xf>
    <xf numFmtId="14" fontId="83" fillId="11" borderId="0" xfId="0" applyNumberFormat="1" applyFont="1" applyFill="1" applyBorder="1" applyAlignment="1">
      <alignment horizontal="center"/>
    </xf>
    <xf numFmtId="14" fontId="83" fillId="11" borderId="1" xfId="0" applyNumberFormat="1" applyFont="1" applyFill="1" applyBorder="1" applyAlignment="1">
      <alignment horizontal="center"/>
    </xf>
    <xf numFmtId="0" fontId="95" fillId="11" borderId="1" xfId="0" applyFont="1" applyFill="1" applyBorder="1"/>
    <xf numFmtId="6" fontId="83" fillId="0" borderId="0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14" fontId="2" fillId="11" borderId="1" xfId="0" applyNumberFormat="1" applyFont="1" applyFill="1" applyBorder="1" applyAlignment="1">
      <alignment horizontal="center"/>
    </xf>
    <xf numFmtId="0" fontId="95" fillId="0" borderId="19" xfId="0" applyFont="1" applyFill="1" applyBorder="1" applyAlignment="1">
      <alignment horizontal="left"/>
    </xf>
    <xf numFmtId="0" fontId="95" fillId="0" borderId="19" xfId="0" applyFont="1" applyFill="1" applyBorder="1"/>
    <xf numFmtId="0" fontId="95" fillId="0" borderId="20" xfId="0" applyFont="1" applyFill="1" applyBorder="1"/>
    <xf numFmtId="0" fontId="95" fillId="0" borderId="22" xfId="0" applyFont="1" applyFill="1" applyBorder="1"/>
    <xf numFmtId="0" fontId="2" fillId="0" borderId="11" xfId="0" applyFont="1" applyFill="1" applyBorder="1" applyAlignment="1">
      <alignment horizontal="center"/>
    </xf>
    <xf numFmtId="0" fontId="95" fillId="0" borderId="11" xfId="0" applyFont="1" applyFill="1" applyBorder="1" applyAlignment="1">
      <alignment horizontal="left"/>
    </xf>
    <xf numFmtId="0" fontId="95" fillId="0" borderId="11" xfId="0" applyFont="1" applyFill="1" applyBorder="1"/>
    <xf numFmtId="0" fontId="95" fillId="0" borderId="24" xfId="0" applyFont="1" applyFill="1" applyBorder="1"/>
    <xf numFmtId="0" fontId="2" fillId="16" borderId="0" xfId="0" applyFont="1" applyFill="1" applyBorder="1"/>
    <xf numFmtId="0" fontId="0" fillId="0" borderId="18" xfId="0" applyFill="1" applyBorder="1"/>
    <xf numFmtId="0" fontId="0" fillId="0" borderId="19" xfId="0" applyFill="1" applyBorder="1" applyAlignment="1">
      <alignment horizontal="right"/>
    </xf>
    <xf numFmtId="0" fontId="0" fillId="0" borderId="21" xfId="0" applyFill="1" applyBorder="1"/>
    <xf numFmtId="0" fontId="0" fillId="0" borderId="23" xfId="0" applyFill="1" applyBorder="1"/>
    <xf numFmtId="0" fontId="0" fillId="0" borderId="11" xfId="0" applyFill="1" applyBorder="1" applyAlignment="1">
      <alignment horizontal="right"/>
    </xf>
    <xf numFmtId="0" fontId="0" fillId="0" borderId="19" xfId="0" applyFont="1" applyFill="1" applyBorder="1" applyAlignment="1">
      <alignment horizontal="right"/>
    </xf>
    <xf numFmtId="0" fontId="8" fillId="0" borderId="11" xfId="0" applyFont="1" applyFill="1" applyBorder="1" applyAlignment="1">
      <alignment horizontal="right"/>
    </xf>
    <xf numFmtId="0" fontId="44" fillId="5" borderId="18" xfId="0" applyFont="1" applyFill="1" applyBorder="1" applyAlignment="1">
      <alignment horizontal="left"/>
    </xf>
    <xf numFmtId="0" fontId="44" fillId="5" borderId="21" xfId="0" applyFont="1" applyFill="1" applyBorder="1" applyAlignment="1">
      <alignment horizontal="left"/>
    </xf>
    <xf numFmtId="3" fontId="6" fillId="5" borderId="22" xfId="0" applyNumberFormat="1" applyFont="1" applyFill="1" applyBorder="1" applyProtection="1">
      <protection locked="0"/>
    </xf>
    <xf numFmtId="0" fontId="61" fillId="5" borderId="21" xfId="0" applyFont="1" applyFill="1" applyBorder="1" applyAlignment="1">
      <alignment horizontal="left"/>
    </xf>
    <xf numFmtId="3" fontId="2" fillId="5" borderId="22" xfId="0" applyNumberFormat="1" applyFont="1" applyFill="1" applyBorder="1" applyProtection="1">
      <protection locked="0"/>
    </xf>
    <xf numFmtId="164" fontId="44" fillId="5" borderId="21" xfId="0" applyNumberFormat="1" applyFont="1" applyFill="1" applyBorder="1" applyAlignment="1">
      <alignment horizontal="left"/>
    </xf>
    <xf numFmtId="0" fontId="7" fillId="5" borderId="22" xfId="0" applyFont="1" applyFill="1" applyBorder="1" applyAlignment="1">
      <alignment horizontal="right"/>
    </xf>
    <xf numFmtId="0" fontId="6" fillId="5" borderId="22" xfId="0" applyFont="1" applyFill="1" applyBorder="1"/>
    <xf numFmtId="0" fontId="0" fillId="5" borderId="22" xfId="0" applyFill="1" applyBorder="1"/>
    <xf numFmtId="0" fontId="8" fillId="5" borderId="21" xfId="0" applyFont="1" applyFill="1" applyBorder="1"/>
    <xf numFmtId="0" fontId="0" fillId="5" borderId="21" xfId="0" applyFill="1" applyBorder="1"/>
    <xf numFmtId="0" fontId="7" fillId="5" borderId="22" xfId="0" applyFont="1" applyFill="1" applyBorder="1"/>
    <xf numFmtId="0" fontId="6" fillId="5" borderId="21" xfId="0" applyFont="1" applyFill="1" applyBorder="1" applyAlignment="1">
      <alignment horizontal="left"/>
    </xf>
    <xf numFmtId="0" fontId="0" fillId="6" borderId="43" xfId="0" applyFill="1" applyBorder="1"/>
    <xf numFmtId="0" fontId="0" fillId="6" borderId="44" xfId="0" applyFill="1" applyBorder="1"/>
    <xf numFmtId="0" fontId="0" fillId="6" borderId="30" xfId="0" applyFill="1" applyBorder="1"/>
    <xf numFmtId="0" fontId="6" fillId="6" borderId="31" xfId="0" applyFont="1" applyFill="1" applyBorder="1"/>
    <xf numFmtId="0" fontId="12" fillId="0" borderId="23" xfId="0" applyFont="1" applyBorder="1"/>
    <xf numFmtId="0" fontId="12" fillId="0" borderId="11" xfId="0" applyFont="1" applyBorder="1"/>
    <xf numFmtId="0" fontId="12" fillId="0" borderId="24" xfId="0" applyFont="1" applyBorder="1"/>
    <xf numFmtId="0" fontId="83" fillId="0" borderId="0" xfId="0" applyFont="1" applyAlignment="1">
      <alignment horizontal="right"/>
    </xf>
    <xf numFmtId="0" fontId="137" fillId="0" borderId="0" xfId="0" applyFont="1"/>
    <xf numFmtId="170" fontId="18" fillId="9" borderId="14" xfId="0" applyNumberFormat="1" applyFont="1" applyFill="1" applyBorder="1" applyAlignment="1" applyProtection="1">
      <alignment horizontal="left"/>
      <protection locked="0"/>
    </xf>
    <xf numFmtId="170" fontId="23" fillId="9" borderId="14" xfId="0" applyNumberFormat="1" applyFont="1" applyFill="1" applyBorder="1" applyAlignment="1" applyProtection="1">
      <alignment horizontal="left"/>
      <protection locked="0"/>
    </xf>
    <xf numFmtId="0" fontId="95" fillId="0" borderId="0" xfId="0" applyFont="1" applyFill="1"/>
    <xf numFmtId="0" fontId="95" fillId="0" borderId="0" xfId="0" applyFont="1" applyFill="1" applyAlignment="1">
      <alignment horizontal="left"/>
    </xf>
    <xf numFmtId="168" fontId="95" fillId="10" borderId="0" xfId="0" applyNumberFormat="1" applyFont="1" applyFill="1" applyBorder="1" applyAlignment="1">
      <alignment horizontal="center"/>
    </xf>
    <xf numFmtId="166" fontId="95" fillId="10" borderId="0" xfId="0" applyNumberFormat="1" applyFont="1" applyFill="1" applyBorder="1" applyAlignment="1">
      <alignment horizontal="center"/>
    </xf>
    <xf numFmtId="0" fontId="124" fillId="0" borderId="0" xfId="0" applyFont="1" applyBorder="1"/>
    <xf numFmtId="0" fontId="0" fillId="0" borderId="0" xfId="0" applyAlignment="1">
      <alignment horizontal="left" vertical="top"/>
    </xf>
    <xf numFmtId="164" fontId="20" fillId="0" borderId="0" xfId="0" applyNumberFormat="1" applyFont="1" applyFill="1" applyBorder="1" applyProtection="1"/>
    <xf numFmtId="0" fontId="6" fillId="0" borderId="0" xfId="3" applyFont="1" applyAlignment="1" applyProtection="1">
      <alignment horizontal="left"/>
    </xf>
    <xf numFmtId="0" fontId="18" fillId="0" borderId="0" xfId="3" applyFont="1" applyProtection="1"/>
    <xf numFmtId="0" fontId="6" fillId="0" borderId="0" xfId="3" applyFont="1" applyAlignment="1" applyProtection="1">
      <alignment horizontal="right"/>
    </xf>
    <xf numFmtId="0" fontId="18" fillId="0" borderId="0" xfId="3" applyFont="1" applyAlignment="1" applyProtection="1">
      <alignment horizontal="center"/>
    </xf>
    <xf numFmtId="0" fontId="6" fillId="0" borderId="0" xfId="3" applyFont="1" applyProtection="1"/>
    <xf numFmtId="0" fontId="18" fillId="0" borderId="0" xfId="3" applyFont="1" applyAlignment="1" applyProtection="1">
      <alignment horizontal="left"/>
    </xf>
    <xf numFmtId="0" fontId="46" fillId="0" borderId="0" xfId="3" applyFont="1" applyAlignment="1" applyProtection="1">
      <alignment horizontal="center"/>
    </xf>
    <xf numFmtId="0" fontId="18" fillId="0" borderId="2" xfId="3" applyFont="1" applyBorder="1" applyProtection="1"/>
    <xf numFmtId="0" fontId="18" fillId="0" borderId="0" xfId="3" applyFont="1" applyBorder="1" applyProtection="1"/>
    <xf numFmtId="0" fontId="7" fillId="0" borderId="12" xfId="3" applyFont="1" applyBorder="1" applyAlignment="1" applyProtection="1">
      <alignment horizontal="right"/>
    </xf>
    <xf numFmtId="0" fontId="18" fillId="0" borderId="14" xfId="3" applyFont="1" applyBorder="1" applyProtection="1"/>
    <xf numFmtId="0" fontId="20" fillId="0" borderId="0" xfId="3" applyFont="1" applyAlignment="1" applyProtection="1">
      <alignment horizontal="right"/>
    </xf>
    <xf numFmtId="0" fontId="18" fillId="0" borderId="1" xfId="3" applyFont="1" applyBorder="1" applyProtection="1"/>
    <xf numFmtId="0" fontId="18" fillId="0" borderId="1" xfId="3" applyFont="1" applyFill="1" applyBorder="1" applyProtection="1"/>
    <xf numFmtId="0" fontId="18" fillId="0" borderId="1" xfId="3" applyFont="1" applyFill="1" applyBorder="1" applyAlignment="1" applyProtection="1">
      <alignment horizontal="right"/>
    </xf>
    <xf numFmtId="0" fontId="31" fillId="0" borderId="27" xfId="3" applyFont="1" applyFill="1" applyBorder="1" applyAlignment="1" applyProtection="1">
      <alignment horizontal="center"/>
    </xf>
    <xf numFmtId="0" fontId="18" fillId="0" borderId="4" xfId="3" applyFont="1" applyBorder="1" applyAlignment="1" applyProtection="1">
      <alignment horizontal="left"/>
    </xf>
    <xf numFmtId="0" fontId="20" fillId="0" borderId="6" xfId="3" applyFont="1" applyFill="1" applyBorder="1" applyAlignment="1" applyProtection="1">
      <alignment horizontal="center"/>
    </xf>
    <xf numFmtId="0" fontId="6" fillId="0" borderId="5" xfId="3" applyFont="1" applyBorder="1" applyAlignment="1" applyProtection="1">
      <alignment horizontal="left"/>
    </xf>
    <xf numFmtId="0" fontId="6" fillId="0" borderId="0" xfId="3" applyFont="1" applyBorder="1" applyProtection="1"/>
    <xf numFmtId="0" fontId="20" fillId="0" borderId="15" xfId="3" applyFont="1" applyBorder="1" applyProtection="1"/>
    <xf numFmtId="0" fontId="20" fillId="0" borderId="15" xfId="3" applyFont="1" applyBorder="1" applyAlignment="1" applyProtection="1">
      <alignment horizontal="center"/>
    </xf>
    <xf numFmtId="0" fontId="20" fillId="0" borderId="28" xfId="3" applyFont="1" applyFill="1" applyBorder="1" applyAlignment="1" applyProtection="1">
      <alignment horizontal="center"/>
    </xf>
    <xf numFmtId="0" fontId="6" fillId="0" borderId="19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right"/>
    </xf>
    <xf numFmtId="0" fontId="6" fillId="0" borderId="21" xfId="3" applyFont="1" applyFill="1" applyBorder="1" applyAlignment="1" applyProtection="1">
      <alignment horizontal="right"/>
    </xf>
    <xf numFmtId="0" fontId="6" fillId="0" borderId="23" xfId="3" applyFont="1" applyFill="1" applyBorder="1" applyAlignment="1" applyProtection="1">
      <alignment horizontal="right"/>
    </xf>
    <xf numFmtId="0" fontId="7" fillId="0" borderId="11" xfId="3" applyFont="1" applyFill="1" applyBorder="1" applyAlignment="1" applyProtection="1">
      <alignment horizontal="left"/>
    </xf>
    <xf numFmtId="0" fontId="18" fillId="0" borderId="41" xfId="3" applyFont="1" applyBorder="1" applyAlignment="1" applyProtection="1">
      <alignment horizontal="center"/>
    </xf>
    <xf numFmtId="0" fontId="140" fillId="0" borderId="0" xfId="3" applyBorder="1"/>
    <xf numFmtId="0" fontId="7" fillId="0" borderId="0" xfId="3" applyFont="1" applyBorder="1" applyAlignment="1" applyProtection="1">
      <alignment horizontal="center"/>
    </xf>
    <xf numFmtId="0" fontId="6" fillId="0" borderId="0" xfId="3" applyFont="1" applyBorder="1" applyAlignment="1" applyProtection="1">
      <alignment horizontal="right"/>
    </xf>
    <xf numFmtId="0" fontId="6" fillId="0" borderId="0" xfId="3" applyFont="1" applyFill="1" applyBorder="1" applyAlignment="1">
      <alignment horizontal="left"/>
    </xf>
    <xf numFmtId="0" fontId="92" fillId="0" borderId="0" xfId="3" applyFont="1" applyFill="1" applyBorder="1" applyAlignment="1">
      <alignment horizontal="center"/>
    </xf>
    <xf numFmtId="0" fontId="6" fillId="0" borderId="0" xfId="3" applyFont="1" applyFill="1" applyBorder="1"/>
    <xf numFmtId="0" fontId="140" fillId="0" borderId="0" xfId="3"/>
    <xf numFmtId="0" fontId="18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right"/>
    </xf>
    <xf numFmtId="14" fontId="105" fillId="0" borderId="0" xfId="3" applyNumberFormat="1" applyFont="1" applyFill="1" applyBorder="1"/>
    <xf numFmtId="0" fontId="6" fillId="0" borderId="0" xfId="3" applyFont="1" applyFill="1" applyBorder="1" applyAlignment="1">
      <alignment horizontal="right"/>
    </xf>
    <xf numFmtId="0" fontId="140" fillId="0" borderId="18" xfId="3" applyBorder="1"/>
    <xf numFmtId="0" fontId="140" fillId="0" borderId="19" xfId="3" applyBorder="1"/>
    <xf numFmtId="0" fontId="6" fillId="0" borderId="20" xfId="3" applyFont="1" applyFill="1" applyBorder="1"/>
    <xf numFmtId="0" fontId="140" fillId="0" borderId="21" xfId="3" applyBorder="1"/>
    <xf numFmtId="0" fontId="7" fillId="0" borderId="0" xfId="3" applyFont="1" applyFill="1" applyBorder="1" applyAlignment="1">
      <alignment horizontal="right"/>
    </xf>
    <xf numFmtId="0" fontId="6" fillId="11" borderId="1" xfId="3" applyFont="1" applyFill="1" applyBorder="1" applyAlignment="1">
      <alignment horizontal="left"/>
    </xf>
    <xf numFmtId="0" fontId="6" fillId="11" borderId="1" xfId="3" applyFont="1" applyFill="1" applyBorder="1"/>
    <xf numFmtId="0" fontId="6" fillId="0" borderId="22" xfId="3" applyFont="1" applyFill="1" applyBorder="1"/>
    <xf numFmtId="0" fontId="6" fillId="0" borderId="21" xfId="3" applyFont="1" applyFill="1" applyBorder="1" applyAlignment="1">
      <alignment horizontal="left"/>
    </xf>
    <xf numFmtId="0" fontId="104" fillId="11" borderId="1" xfId="3" applyFont="1" applyFill="1" applyBorder="1" applyAlignment="1">
      <alignment horizontal="left"/>
    </xf>
    <xf numFmtId="0" fontId="6" fillId="0" borderId="23" xfId="3" applyFont="1" applyFill="1" applyBorder="1" applyAlignment="1">
      <alignment horizontal="left"/>
    </xf>
    <xf numFmtId="0" fontId="6" fillId="0" borderId="11" xfId="3" applyFont="1" applyFill="1" applyBorder="1" applyAlignment="1">
      <alignment horizontal="left"/>
    </xf>
    <xf numFmtId="0" fontId="6" fillId="0" borderId="11" xfId="3" applyFont="1" applyFill="1" applyBorder="1"/>
    <xf numFmtId="0" fontId="6" fillId="0" borderId="24" xfId="3" applyFont="1" applyFill="1" applyBorder="1"/>
    <xf numFmtId="0" fontId="6" fillId="0" borderId="0" xfId="3" applyFont="1" applyFill="1" applyBorder="1" applyAlignment="1"/>
    <xf numFmtId="0" fontId="6" fillId="0" borderId="18" xfId="3" applyFont="1" applyFill="1" applyBorder="1" applyAlignment="1">
      <alignment horizontal="left"/>
    </xf>
    <xf numFmtId="0" fontId="6" fillId="0" borderId="19" xfId="3" applyFont="1" applyFill="1" applyBorder="1" applyAlignment="1">
      <alignment horizontal="left"/>
    </xf>
    <xf numFmtId="0" fontId="6" fillId="0" borderId="19" xfId="3" applyFont="1" applyFill="1" applyBorder="1"/>
    <xf numFmtId="0" fontId="140" fillId="0" borderId="11" xfId="3" applyBorder="1"/>
    <xf numFmtId="0" fontId="8" fillId="0" borderId="0" xfId="3" applyFont="1" applyFill="1" applyBorder="1" applyAlignment="1">
      <alignment horizontal="center"/>
    </xf>
    <xf numFmtId="0" fontId="8" fillId="0" borderId="0" xfId="3" applyFont="1" applyFill="1" applyBorder="1"/>
    <xf numFmtId="0" fontId="9" fillId="0" borderId="0" xfId="3" applyFont="1" applyFill="1" applyBorder="1"/>
    <xf numFmtId="0" fontId="9" fillId="0" borderId="0" xfId="3" applyFont="1" applyFill="1" applyBorder="1" applyAlignment="1">
      <alignment horizontal="right"/>
    </xf>
    <xf numFmtId="0" fontId="5" fillId="0" borderId="0" xfId="3" applyFont="1" applyFill="1" applyBorder="1"/>
    <xf numFmtId="14" fontId="5" fillId="0" borderId="0" xfId="3" applyNumberFormat="1" applyFont="1" applyFill="1" applyBorder="1"/>
    <xf numFmtId="0" fontId="5" fillId="0" borderId="0" xfId="3" applyFont="1" applyFill="1" applyBorder="1" applyAlignment="1">
      <alignment horizontal="right"/>
    </xf>
    <xf numFmtId="0" fontId="6" fillId="0" borderId="0" xfId="3" applyFont="1" applyFill="1" applyBorder="1" applyAlignment="1">
      <alignment horizontal="center"/>
    </xf>
    <xf numFmtId="0" fontId="6" fillId="2" borderId="0" xfId="3" applyFont="1" applyFill="1" applyAlignment="1" applyProtection="1">
      <alignment horizontal="right"/>
    </xf>
    <xf numFmtId="0" fontId="6" fillId="0" borderId="1" xfId="3" applyFont="1" applyBorder="1" applyProtection="1"/>
    <xf numFmtId="0" fontId="140" fillId="0" borderId="1" xfId="3" applyBorder="1" applyProtection="1"/>
    <xf numFmtId="0" fontId="140" fillId="0" borderId="0" xfId="3" applyProtection="1"/>
    <xf numFmtId="0" fontId="33" fillId="0" borderId="0" xfId="3" applyFont="1" applyFill="1" applyBorder="1"/>
    <xf numFmtId="0" fontId="6" fillId="0" borderId="1" xfId="3" applyFont="1" applyFill="1" applyBorder="1"/>
    <xf numFmtId="0" fontId="6" fillId="0" borderId="0" xfId="3" applyFont="1" applyFill="1" applyAlignment="1" applyProtection="1">
      <alignment horizontal="right"/>
    </xf>
    <xf numFmtId="14" fontId="7" fillId="0" borderId="1" xfId="3" applyNumberFormat="1" applyFont="1" applyFill="1" applyBorder="1" applyAlignment="1" applyProtection="1">
      <alignment horizontal="center"/>
    </xf>
    <xf numFmtId="0" fontId="7" fillId="0" borderId="1" xfId="3" applyFont="1" applyFill="1" applyBorder="1" applyAlignment="1" applyProtection="1">
      <alignment horizontal="center"/>
    </xf>
    <xf numFmtId="0" fontId="6" fillId="0" borderId="0" xfId="3" applyFont="1" applyFill="1" applyProtection="1"/>
    <xf numFmtId="0" fontId="18" fillId="0" borderId="0" xfId="3" applyFont="1" applyFill="1" applyProtection="1"/>
    <xf numFmtId="0" fontId="7" fillId="0" borderId="1" xfId="3" applyFont="1" applyFill="1" applyBorder="1" applyAlignment="1" applyProtection="1">
      <alignment horizontal="left"/>
    </xf>
    <xf numFmtId="0" fontId="6" fillId="0" borderId="1" xfId="3" applyFont="1" applyFill="1" applyBorder="1" applyProtection="1"/>
    <xf numFmtId="0" fontId="7" fillId="0" borderId="7" xfId="3" applyFont="1" applyFill="1" applyBorder="1" applyAlignment="1" applyProtection="1">
      <alignment horizontal="left"/>
    </xf>
    <xf numFmtId="0" fontId="20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Protection="1"/>
    <xf numFmtId="0" fontId="22" fillId="0" borderId="13" xfId="3" applyFont="1" applyFill="1" applyBorder="1" applyAlignment="1" applyProtection="1">
      <alignment horizontal="left"/>
    </xf>
    <xf numFmtId="0" fontId="18" fillId="0" borderId="7" xfId="3" applyFont="1" applyFill="1" applyBorder="1" applyProtection="1"/>
    <xf numFmtId="0" fontId="6" fillId="0" borderId="8" xfId="3" applyFont="1" applyFill="1" applyBorder="1" applyProtection="1"/>
    <xf numFmtId="0" fontId="7" fillId="0" borderId="14" xfId="3" applyFont="1" applyFill="1" applyBorder="1" applyAlignment="1" applyProtection="1">
      <alignment horizontal="center"/>
    </xf>
    <xf numFmtId="0" fontId="7" fillId="0" borderId="7" xfId="3" applyFont="1" applyFill="1" applyBorder="1" applyAlignment="1" applyProtection="1">
      <alignment horizontal="center"/>
    </xf>
    <xf numFmtId="0" fontId="10" fillId="0" borderId="5" xfId="3" applyFont="1" applyFill="1" applyBorder="1" applyAlignment="1" applyProtection="1">
      <alignment horizontal="left"/>
    </xf>
    <xf numFmtId="0" fontId="9" fillId="0" borderId="0" xfId="3" applyFont="1" applyFill="1" applyBorder="1" applyProtection="1"/>
    <xf numFmtId="0" fontId="10" fillId="0" borderId="0" xfId="3" applyFont="1" applyFill="1" applyBorder="1" applyProtection="1"/>
    <xf numFmtId="0" fontId="18" fillId="0" borderId="18" xfId="3" applyFont="1" applyFill="1" applyBorder="1" applyProtection="1"/>
    <xf numFmtId="0" fontId="6" fillId="0" borderId="13" xfId="3" applyFont="1" applyFill="1" applyBorder="1" applyAlignment="1" applyProtection="1">
      <alignment horizontal="left"/>
    </xf>
    <xf numFmtId="0" fontId="6" fillId="0" borderId="7" xfId="3" applyFont="1" applyFill="1" applyBorder="1" applyAlignment="1" applyProtection="1">
      <alignment horizontal="center"/>
    </xf>
    <xf numFmtId="0" fontId="140" fillId="0" borderId="21" xfId="3" applyFill="1" applyBorder="1" applyProtection="1"/>
    <xf numFmtId="0" fontId="18" fillId="0" borderId="5" xfId="3" applyFont="1" applyFill="1" applyBorder="1" applyAlignment="1" applyProtection="1">
      <alignment horizontal="left"/>
    </xf>
    <xf numFmtId="0" fontId="10" fillId="0" borderId="0" xfId="3" applyFont="1" applyFill="1" applyBorder="1" applyAlignment="1" applyProtection="1">
      <alignment horizontal="right"/>
    </xf>
    <xf numFmtId="0" fontId="18" fillId="0" borderId="21" xfId="3" applyFont="1" applyFill="1" applyBorder="1" applyProtection="1"/>
    <xf numFmtId="0" fontId="7" fillId="0" borderId="22" xfId="3" applyFont="1" applyFill="1" applyBorder="1" applyAlignment="1" applyProtection="1">
      <alignment horizontal="right"/>
    </xf>
    <xf numFmtId="0" fontId="18" fillId="0" borderId="9" xfId="3" applyFont="1" applyFill="1" applyBorder="1" applyAlignment="1" applyProtection="1">
      <alignment horizontal="left"/>
    </xf>
    <xf numFmtId="0" fontId="19" fillId="0" borderId="1" xfId="3" applyFont="1" applyFill="1" applyBorder="1" applyProtection="1"/>
    <xf numFmtId="0" fontId="8" fillId="0" borderId="22" xfId="3" applyFont="1" applyFill="1" applyBorder="1" applyProtection="1"/>
    <xf numFmtId="0" fontId="6" fillId="0" borderId="27" xfId="3" applyFont="1" applyFill="1" applyBorder="1" applyAlignment="1" applyProtection="1">
      <alignment horizontal="left"/>
    </xf>
    <xf numFmtId="0" fontId="6" fillId="0" borderId="27" xfId="3" applyFont="1" applyFill="1" applyBorder="1" applyProtection="1"/>
    <xf numFmtId="0" fontId="18" fillId="0" borderId="27" xfId="3" applyFont="1" applyFill="1" applyBorder="1" applyProtection="1"/>
    <xf numFmtId="0" fontId="18" fillId="0" borderId="11" xfId="3" applyFont="1" applyFill="1" applyBorder="1" applyProtection="1"/>
    <xf numFmtId="0" fontId="7" fillId="0" borderId="24" xfId="3" applyFont="1" applyFill="1" applyBorder="1" applyProtection="1"/>
    <xf numFmtId="0" fontId="6" fillId="0" borderId="8" xfId="3" applyFont="1" applyFill="1" applyBorder="1" applyAlignment="1" applyProtection="1">
      <alignment horizontal="right"/>
    </xf>
    <xf numFmtId="0" fontId="81" fillId="0" borderId="13" xfId="3" applyFont="1" applyFill="1" applyBorder="1" applyAlignment="1" applyProtection="1">
      <alignment horizontal="left"/>
    </xf>
    <xf numFmtId="0" fontId="7" fillId="0" borderId="35" xfId="3" applyFont="1" applyFill="1" applyBorder="1" applyAlignment="1" applyProtection="1">
      <alignment horizontal="center"/>
    </xf>
    <xf numFmtId="0" fontId="7" fillId="0" borderId="38" xfId="3" applyFont="1" applyFill="1" applyBorder="1" applyAlignment="1" applyProtection="1">
      <alignment horizontal="center"/>
    </xf>
    <xf numFmtId="0" fontId="7" fillId="0" borderId="39" xfId="3" applyFont="1" applyFill="1" applyBorder="1" applyAlignment="1" applyProtection="1">
      <alignment horizontal="center"/>
    </xf>
    <xf numFmtId="0" fontId="7" fillId="0" borderId="40" xfId="3" applyFont="1" applyFill="1" applyBorder="1" applyAlignment="1" applyProtection="1">
      <alignment horizontal="center"/>
    </xf>
    <xf numFmtId="0" fontId="140" fillId="0" borderId="0" xfId="3" applyFill="1" applyBorder="1"/>
    <xf numFmtId="0" fontId="7" fillId="0" borderId="0" xfId="3" applyFont="1" applyFill="1" applyBorder="1" applyAlignment="1" applyProtection="1">
      <alignment horizontal="left"/>
    </xf>
    <xf numFmtId="0" fontId="81" fillId="0" borderId="0" xfId="3" applyFont="1" applyFill="1" applyBorder="1" applyAlignment="1" applyProtection="1">
      <alignment horizontal="left"/>
    </xf>
    <xf numFmtId="0" fontId="18" fillId="0" borderId="0" xfId="3" applyFont="1" applyFill="1" applyBorder="1" applyAlignment="1" applyProtection="1">
      <alignment horizontal="right"/>
    </xf>
    <xf numFmtId="0" fontId="6" fillId="0" borderId="0" xfId="3" applyFont="1" applyFill="1" applyBorder="1" applyAlignment="1" applyProtection="1">
      <alignment horizontal="left"/>
    </xf>
    <xf numFmtId="0" fontId="140" fillId="0" borderId="19" xfId="3" applyFill="1" applyBorder="1"/>
    <xf numFmtId="0" fontId="7" fillId="0" borderId="20" xfId="3" applyFont="1" applyFill="1" applyBorder="1" applyAlignment="1" applyProtection="1">
      <alignment horizontal="right"/>
    </xf>
    <xf numFmtId="0" fontId="6" fillId="0" borderId="22" xfId="3" applyFont="1" applyFill="1" applyBorder="1" applyProtection="1"/>
    <xf numFmtId="0" fontId="6" fillId="0" borderId="22" xfId="3" applyFont="1" applyFill="1" applyBorder="1" applyAlignment="1" applyProtection="1">
      <alignment horizontal="right"/>
    </xf>
    <xf numFmtId="0" fontId="8" fillId="11" borderId="0" xfId="3" applyFont="1" applyFill="1"/>
    <xf numFmtId="0" fontId="140" fillId="11" borderId="0" xfId="3" applyFill="1"/>
    <xf numFmtId="14" fontId="56" fillId="11" borderId="0" xfId="0" applyNumberFormat="1" applyFont="1" applyFill="1"/>
    <xf numFmtId="0" fontId="158" fillId="0" borderId="1" xfId="3" applyNumberFormat="1" applyFont="1" applyFill="1" applyBorder="1" applyAlignment="1" applyProtection="1">
      <alignment horizontal="left"/>
    </xf>
    <xf numFmtId="0" fontId="158" fillId="0" borderId="1" xfId="3" applyFont="1" applyFill="1" applyBorder="1" applyAlignment="1" applyProtection="1">
      <alignment horizontal="center"/>
    </xf>
    <xf numFmtId="0" fontId="25" fillId="0" borderId="1" xfId="0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4" fontId="19" fillId="0" borderId="14" xfId="0" applyNumberFormat="1" applyFont="1" applyFill="1" applyBorder="1" applyAlignment="1" applyProtection="1">
      <alignment horizontal="center"/>
      <protection locked="0"/>
    </xf>
    <xf numFmtId="164" fontId="22" fillId="0" borderId="14" xfId="0" applyNumberFormat="1" applyFont="1" applyFill="1" applyBorder="1" applyAlignment="1">
      <alignment horizontal="center"/>
    </xf>
    <xf numFmtId="0" fontId="25" fillId="0" borderId="4" xfId="0" applyFont="1" applyFill="1" applyBorder="1" applyProtection="1">
      <protection locked="0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12" xfId="0" applyFont="1" applyFill="1" applyBorder="1"/>
    <xf numFmtId="0" fontId="6" fillId="0" borderId="5" xfId="0" applyFont="1" applyFill="1" applyBorder="1" applyAlignment="1">
      <alignment horizontal="left"/>
    </xf>
    <xf numFmtId="0" fontId="6" fillId="0" borderId="3" xfId="0" applyFont="1" applyFill="1" applyBorder="1"/>
    <xf numFmtId="164" fontId="7" fillId="0" borderId="9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10" xfId="0" applyFont="1" applyFill="1" applyBorder="1"/>
    <xf numFmtId="164" fontId="6" fillId="0" borderId="12" xfId="0" applyNumberFormat="1" applyFont="1" applyFill="1" applyBorder="1"/>
    <xf numFmtId="0" fontId="6" fillId="0" borderId="5" xfId="0" applyFont="1" applyFill="1" applyBorder="1"/>
    <xf numFmtId="164" fontId="6" fillId="0" borderId="3" xfId="0" applyNumberFormat="1" applyFont="1" applyFill="1" applyBorder="1" applyProtection="1">
      <protection locked="0"/>
    </xf>
    <xf numFmtId="0" fontId="25" fillId="0" borderId="1" xfId="0" applyFont="1" applyFill="1" applyBorder="1"/>
    <xf numFmtId="164" fontId="19" fillId="0" borderId="1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Protection="1">
      <protection locked="0"/>
    </xf>
    <xf numFmtId="164" fontId="7" fillId="0" borderId="13" xfId="0" applyNumberFormat="1" applyFont="1" applyFill="1" applyBorder="1" applyAlignment="1">
      <alignment horizontal="left"/>
    </xf>
    <xf numFmtId="0" fontId="6" fillId="0" borderId="7" xfId="3" applyFont="1" applyFill="1" applyBorder="1" applyAlignment="1">
      <alignment horizontal="left"/>
    </xf>
    <xf numFmtId="0" fontId="6" fillId="0" borderId="7" xfId="3" applyFont="1" applyFill="1" applyBorder="1" applyAlignment="1" applyProtection="1">
      <alignment horizontal="left"/>
      <protection locked="0"/>
    </xf>
    <xf numFmtId="0" fontId="6" fillId="0" borderId="7" xfId="3" applyFont="1" applyFill="1" applyBorder="1"/>
    <xf numFmtId="0" fontId="6" fillId="0" borderId="8" xfId="3" applyFont="1" applyFill="1" applyBorder="1"/>
    <xf numFmtId="0" fontId="18" fillId="0" borderId="0" xfId="0" applyFont="1" applyBorder="1" applyAlignment="1">
      <alignment horizontal="center"/>
    </xf>
    <xf numFmtId="0" fontId="11" fillId="15" borderId="29" xfId="0" applyFont="1" applyFill="1" applyBorder="1" applyAlignment="1" applyProtection="1">
      <alignment vertical="center"/>
    </xf>
    <xf numFmtId="0" fontId="175" fillId="0" borderId="0" xfId="0" applyFont="1" applyFill="1" applyBorder="1"/>
    <xf numFmtId="0" fontId="176" fillId="0" borderId="0" xfId="0" applyFont="1" applyFill="1" applyBorder="1" applyAlignment="1"/>
    <xf numFmtId="0" fontId="175" fillId="0" borderId="0" xfId="0" applyFont="1" applyFill="1" applyBorder="1" applyAlignment="1"/>
    <xf numFmtId="0" fontId="42" fillId="0" borderId="0" xfId="0" applyFont="1" applyFill="1" applyBorder="1" applyProtection="1"/>
    <xf numFmtId="0" fontId="177" fillId="0" borderId="0" xfId="0" applyFont="1" applyFill="1" applyBorder="1"/>
    <xf numFmtId="0" fontId="123" fillId="0" borderId="0" xfId="0" applyFont="1" applyFill="1" applyBorder="1"/>
    <xf numFmtId="0" fontId="178" fillId="0" borderId="0" xfId="0" applyFont="1" applyFill="1" applyBorder="1"/>
    <xf numFmtId="0" fontId="157" fillId="0" borderId="0" xfId="0" applyFont="1" applyFill="1" applyBorder="1"/>
    <xf numFmtId="0" fontId="179" fillId="0" borderId="0" xfId="0" applyFont="1" applyFill="1" applyBorder="1"/>
    <xf numFmtId="0" fontId="157" fillId="0" borderId="0" xfId="0" applyFont="1" applyFill="1" applyBorder="1" applyAlignment="1">
      <alignment horizontal="right"/>
    </xf>
    <xf numFmtId="0" fontId="12" fillId="2" borderId="1" xfId="0" applyFont="1" applyFill="1" applyBorder="1"/>
    <xf numFmtId="0" fontId="0" fillId="0" borderId="18" xfId="0" applyBorder="1" applyAlignment="1" applyProtection="1">
      <alignment horizontal="right"/>
    </xf>
    <xf numFmtId="0" fontId="8" fillId="0" borderId="19" xfId="0" applyFont="1" applyBorder="1" applyProtection="1"/>
    <xf numFmtId="0" fontId="0" fillId="0" borderId="21" xfId="0" applyBorder="1" applyAlignment="1" applyProtection="1">
      <alignment horizontal="right"/>
    </xf>
    <xf numFmtId="0" fontId="0" fillId="0" borderId="22" xfId="0" applyBorder="1" applyAlignment="1" applyProtection="1">
      <alignment horizontal="right"/>
    </xf>
    <xf numFmtId="0" fontId="0" fillId="0" borderId="23" xfId="0" applyBorder="1" applyAlignment="1" applyProtection="1">
      <alignment horizontal="right"/>
    </xf>
    <xf numFmtId="0" fontId="0" fillId="0" borderId="24" xfId="0" applyBorder="1" applyAlignment="1" applyProtection="1">
      <alignment horizontal="right"/>
    </xf>
    <xf numFmtId="0" fontId="44" fillId="0" borderId="0" xfId="0" applyFont="1" applyFill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49" fillId="0" borderId="0" xfId="0" applyFont="1" applyAlignment="1">
      <alignment vertical="center"/>
    </xf>
    <xf numFmtId="0" fontId="164" fillId="0" borderId="0" xfId="0" applyFont="1" applyAlignment="1">
      <alignment horizontal="left" vertical="center"/>
    </xf>
    <xf numFmtId="0" fontId="12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Fill="1" applyProtection="1">
      <protection hidden="1"/>
    </xf>
    <xf numFmtId="0" fontId="95" fillId="0" borderId="0" xfId="0" applyFont="1" applyAlignment="1">
      <alignment horizontal="center"/>
    </xf>
    <xf numFmtId="0" fontId="95" fillId="15" borderId="18" xfId="0" applyFont="1" applyFill="1" applyBorder="1" applyProtection="1"/>
    <xf numFmtId="0" fontId="95" fillId="15" borderId="21" xfId="0" applyFont="1" applyFill="1" applyBorder="1" applyProtection="1"/>
    <xf numFmtId="0" fontId="95" fillId="15" borderId="23" xfId="0" applyFont="1" applyFill="1" applyBorder="1" applyAlignment="1" applyProtection="1">
      <alignment horizontal="left"/>
    </xf>
    <xf numFmtId="14" fontId="5" fillId="0" borderId="0" xfId="0" applyNumberFormat="1" applyFont="1" applyAlignment="1" applyProtection="1">
      <alignment horizontal="right"/>
    </xf>
    <xf numFmtId="0" fontId="48" fillId="0" borderId="0" xfId="0" applyFont="1" applyAlignment="1" applyProtection="1">
      <alignment vertical="top"/>
    </xf>
    <xf numFmtId="168" fontId="19" fillId="9" borderId="15" xfId="0" applyNumberFormat="1" applyFont="1" applyFill="1" applyBorder="1" applyAlignment="1" applyProtection="1">
      <alignment horizontal="center"/>
    </xf>
    <xf numFmtId="0" fontId="42" fillId="0" borderId="11" xfId="0" applyFont="1" applyBorder="1" applyAlignment="1">
      <alignment horizontal="left"/>
    </xf>
    <xf numFmtId="0" fontId="11" fillId="0" borderId="0" xfId="0" applyFont="1"/>
    <xf numFmtId="0" fontId="110" fillId="0" borderId="0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168" fontId="95" fillId="0" borderId="11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11" borderId="11" xfId="0" applyFill="1" applyBorder="1"/>
    <xf numFmtId="0" fontId="53" fillId="0" borderId="0" xfId="0" applyFont="1" applyAlignment="1">
      <alignment horizontal="left"/>
    </xf>
    <xf numFmtId="0" fontId="142" fillId="0" borderId="0" xfId="0" applyFont="1"/>
    <xf numFmtId="14" fontId="42" fillId="0" borderId="0" xfId="0" applyNumberFormat="1" applyFont="1" applyBorder="1" applyProtection="1"/>
    <xf numFmtId="0" fontId="0" fillId="11" borderId="2" xfId="0" applyFill="1" applyBorder="1"/>
    <xf numFmtId="0" fontId="0" fillId="11" borderId="12" xfId="0" applyFill="1" applyBorder="1"/>
    <xf numFmtId="0" fontId="0" fillId="11" borderId="0" xfId="0" applyFill="1" applyBorder="1"/>
    <xf numFmtId="0" fontId="0" fillId="11" borderId="3" xfId="0" applyFill="1" applyBorder="1"/>
    <xf numFmtId="0" fontId="8" fillId="11" borderId="5" xfId="0" applyFont="1" applyFill="1" applyBorder="1"/>
    <xf numFmtId="0" fontId="8" fillId="11" borderId="9" xfId="0" applyFont="1" applyFill="1" applyBorder="1"/>
    <xf numFmtId="0" fontId="0" fillId="11" borderId="1" xfId="0" applyFill="1" applyBorder="1"/>
    <xf numFmtId="0" fontId="0" fillId="11" borderId="10" xfId="0" applyFill="1" applyBorder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23" xfId="0" applyFont="1" applyBorder="1"/>
    <xf numFmtId="0" fontId="18" fillId="0" borderId="24" xfId="0" applyFont="1" applyBorder="1"/>
    <xf numFmtId="170" fontId="20" fillId="0" borderId="0" xfId="0" applyNumberFormat="1" applyFont="1" applyBorder="1" applyAlignment="1" applyProtection="1">
      <alignment horizontal="left" vertical="center" wrapText="1"/>
    </xf>
    <xf numFmtId="170" fontId="88" fillId="0" borderId="0" xfId="0" applyNumberFormat="1" applyFont="1" applyBorder="1" applyAlignment="1" applyProtection="1">
      <alignment horizontal="left" vertical="center" wrapText="1"/>
    </xf>
    <xf numFmtId="0" fontId="20" fillId="0" borderId="0" xfId="0" applyNumberFormat="1" applyFont="1" applyBorder="1" applyAlignment="1" applyProtection="1">
      <alignment horizontal="left" vertical="center"/>
    </xf>
    <xf numFmtId="0" fontId="89" fillId="0" borderId="0" xfId="0" applyFont="1" applyBorder="1" applyAlignment="1" applyProtection="1">
      <alignment vertical="center"/>
    </xf>
    <xf numFmtId="0" fontId="89" fillId="0" borderId="0" xfId="0" applyFont="1" applyBorder="1" applyAlignment="1" applyProtection="1">
      <alignment horizontal="right" vertical="center"/>
    </xf>
    <xf numFmtId="0" fontId="18" fillId="0" borderId="0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horizontal="left" vertical="center"/>
    </xf>
    <xf numFmtId="0" fontId="82" fillId="0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12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14" fontId="0" fillId="11" borderId="0" xfId="0" applyNumberFormat="1" applyFill="1" applyAlignment="1" applyProtection="1">
      <alignment horizontal="center" vertical="center"/>
    </xf>
    <xf numFmtId="0" fontId="144" fillId="11" borderId="16" xfId="0" applyFont="1" applyFill="1" applyBorder="1" applyAlignment="1">
      <alignment vertical="center"/>
    </xf>
    <xf numFmtId="0" fontId="12" fillId="11" borderId="29" xfId="0" applyFont="1" applyFill="1" applyBorder="1"/>
    <xf numFmtId="0" fontId="12" fillId="11" borderId="17" xfId="0" applyFont="1" applyFill="1" applyBorder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7" fillId="0" borderId="0" xfId="0" applyFont="1" applyAlignment="1" applyProtection="1">
      <alignment horizontal="left"/>
    </xf>
    <xf numFmtId="14" fontId="0" fillId="0" borderId="0" xfId="0" applyNumberFormat="1" applyAlignment="1" applyProtection="1">
      <alignment horizontal="center"/>
    </xf>
    <xf numFmtId="0" fontId="42" fillId="0" borderId="0" xfId="0" applyFont="1" applyFill="1" applyBorder="1" applyAlignment="1"/>
    <xf numFmtId="167" fontId="19" fillId="9" borderId="14" xfId="0" applyNumberFormat="1" applyFont="1" applyFill="1" applyBorder="1" applyAlignment="1" applyProtection="1">
      <alignment horizontal="left"/>
      <protection locked="0"/>
    </xf>
    <xf numFmtId="14" fontId="18" fillId="9" borderId="14" xfId="0" applyNumberFormat="1" applyFont="1" applyFill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/>
    </xf>
    <xf numFmtId="0" fontId="42" fillId="0" borderId="1" xfId="0" applyFont="1" applyBorder="1" applyAlignment="1" applyProtection="1">
      <alignment horizontal="right"/>
    </xf>
    <xf numFmtId="0" fontId="42" fillId="0" borderId="2" xfId="0" applyFont="1" applyBorder="1" applyAlignment="1" applyProtection="1">
      <alignment horizontal="right"/>
    </xf>
    <xf numFmtId="0" fontId="37" fillId="0" borderId="2" xfId="0" applyFont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8" fillId="0" borderId="4" xfId="0" applyFont="1" applyBorder="1" applyAlignment="1">
      <alignment horizontal="center"/>
    </xf>
    <xf numFmtId="0" fontId="42" fillId="0" borderId="2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11" fillId="0" borderId="1" xfId="0" applyFon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164" fontId="7" fillId="0" borderId="0" xfId="0" applyNumberFormat="1" applyFont="1" applyFill="1" applyBorder="1" applyAlignment="1">
      <alignment horizontal="left" vertical="center"/>
    </xf>
    <xf numFmtId="0" fontId="25" fillId="0" borderId="21" xfId="0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 applyProtection="1">
      <alignment vertical="center"/>
      <protection locked="0"/>
    </xf>
    <xf numFmtId="0" fontId="37" fillId="0" borderId="0" xfId="0" applyFont="1" applyBorder="1" applyAlignment="1">
      <alignment horizontal="right" vertical="center"/>
    </xf>
    <xf numFmtId="0" fontId="6" fillId="0" borderId="22" xfId="0" applyFont="1" applyFill="1" applyBorder="1" applyAlignment="1" applyProtection="1">
      <alignment vertical="center"/>
      <protection locked="0"/>
    </xf>
    <xf numFmtId="14" fontId="6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11" xfId="0" applyBorder="1" applyAlignment="1">
      <alignment horizontal="right" vertical="center"/>
    </xf>
    <xf numFmtId="0" fontId="6" fillId="0" borderId="22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2" fillId="0" borderId="13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7" fillId="14" borderId="14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18" fillId="0" borderId="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25" fillId="0" borderId="4" xfId="0" applyFont="1" applyFill="1" applyBorder="1" applyAlignment="1" applyProtection="1">
      <alignment vertical="center"/>
      <protection locked="0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64" fontId="7" fillId="0" borderId="3" xfId="0" applyNumberFormat="1" applyFont="1" applyFill="1" applyBorder="1" applyAlignment="1">
      <alignment horizontal="center" vertical="center"/>
    </xf>
    <xf numFmtId="164" fontId="7" fillId="0" borderId="9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42" fillId="0" borderId="11" xfId="0" applyFont="1" applyBorder="1"/>
    <xf numFmtId="170" fontId="18" fillId="0" borderId="0" xfId="0" applyNumberFormat="1" applyFont="1" applyAlignment="1">
      <alignment horizontal="left"/>
    </xf>
    <xf numFmtId="0" fontId="20" fillId="0" borderId="0" xfId="0" applyFont="1" applyAlignment="1" applyProtection="1">
      <alignment horizontal="center" vertical="center"/>
    </xf>
    <xf numFmtId="14" fontId="6" fillId="0" borderId="1" xfId="0" applyNumberFormat="1" applyFont="1" applyBorder="1" applyAlignment="1">
      <alignment horizontal="right" vertical="center"/>
    </xf>
    <xf numFmtId="0" fontId="42" fillId="0" borderId="0" xfId="0" applyFont="1" applyAlignment="1">
      <alignment horizontal="left" vertical="center"/>
    </xf>
    <xf numFmtId="0" fontId="11" fillId="0" borderId="1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0" fontId="8" fillId="0" borderId="10" xfId="0" applyFont="1" applyBorder="1" applyAlignment="1" applyProtection="1">
      <alignment horizontal="right"/>
    </xf>
    <xf numFmtId="168" fontId="54" fillId="0" borderId="0" xfId="0" applyNumberFormat="1" applyFont="1" applyBorder="1" applyAlignment="1" applyProtection="1">
      <alignment horizontal="right" vertical="center"/>
    </xf>
    <xf numFmtId="168" fontId="54" fillId="0" borderId="0" xfId="0" applyNumberFormat="1" applyFont="1" applyBorder="1" applyAlignment="1" applyProtection="1">
      <alignment horizontal="left" vertical="center"/>
    </xf>
    <xf numFmtId="172" fontId="2" fillId="0" borderId="0" xfId="0" applyNumberFormat="1" applyFont="1" applyAlignment="1" applyProtection="1">
      <alignment horizontal="center"/>
    </xf>
    <xf numFmtId="0" fontId="42" fillId="0" borderId="14" xfId="0" applyFont="1" applyBorder="1" applyAlignment="1">
      <alignment horizontal="right"/>
    </xf>
    <xf numFmtId="0" fontId="95" fillId="0" borderId="0" xfId="4" applyFont="1" applyFill="1" applyBorder="1" applyAlignment="1">
      <alignment vertical="center"/>
    </xf>
    <xf numFmtId="164" fontId="95" fillId="0" borderId="0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8" fillId="0" borderId="14" xfId="4" applyFont="1" applyBorder="1" applyAlignment="1">
      <alignment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left" vertical="center"/>
    </xf>
    <xf numFmtId="14" fontId="11" fillId="0" borderId="14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70" fontId="7" fillId="0" borderId="1" xfId="0" applyNumberFormat="1" applyFont="1" applyBorder="1" applyAlignment="1">
      <alignment horizontal="left"/>
    </xf>
    <xf numFmtId="170" fontId="7" fillId="0" borderId="7" xfId="0" applyNumberFormat="1" applyFont="1" applyBorder="1" applyAlignment="1">
      <alignment horizontal="left"/>
    </xf>
    <xf numFmtId="170" fontId="7" fillId="0" borderId="1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70" fontId="7" fillId="0" borderId="1" xfId="3" applyNumberFormat="1" applyFont="1" applyFill="1" applyBorder="1" applyAlignment="1" applyProtection="1">
      <alignment horizontal="left"/>
    </xf>
    <xf numFmtId="170" fontId="7" fillId="0" borderId="7" xfId="3" applyNumberFormat="1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75" fillId="5" borderId="0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top"/>
    </xf>
    <xf numFmtId="0" fontId="2" fillId="11" borderId="1" xfId="0" applyFont="1" applyFill="1" applyBorder="1" applyAlignment="1">
      <alignment horizontal="center"/>
    </xf>
    <xf numFmtId="0" fontId="8" fillId="11" borderId="4" xfId="0" applyFont="1" applyFill="1" applyBorder="1"/>
    <xf numFmtId="0" fontId="2" fillId="0" borderId="0" xfId="0" applyFont="1" applyBorder="1" applyAlignment="1">
      <alignment horizontal="center"/>
    </xf>
    <xf numFmtId="0" fontId="95" fillId="0" borderId="2" xfId="0" applyFont="1" applyBorder="1"/>
    <xf numFmtId="0" fontId="0" fillId="0" borderId="3" xfId="0" applyFill="1" applyBorder="1"/>
    <xf numFmtId="0" fontId="8" fillId="0" borderId="9" xfId="0" applyFont="1" applyBorder="1" applyAlignment="1">
      <alignment horizontal="center"/>
    </xf>
    <xf numFmtId="0" fontId="25" fillId="0" borderId="21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 vertical="center"/>
    </xf>
    <xf numFmtId="0" fontId="7" fillId="11" borderId="0" xfId="0" applyFont="1" applyFill="1" applyBorder="1" applyAlignment="1">
      <alignment horizontal="center"/>
    </xf>
    <xf numFmtId="0" fontId="7" fillId="17" borderId="0" xfId="0" applyFont="1" applyFill="1" applyBorder="1" applyAlignment="1">
      <alignment horizontal="center"/>
    </xf>
    <xf numFmtId="0" fontId="44" fillId="0" borderId="19" xfId="0" applyFont="1" applyFill="1" applyBorder="1" applyAlignment="1" applyProtection="1">
      <alignment horizontal="center" vertical="center"/>
    </xf>
    <xf numFmtId="0" fontId="6" fillId="0" borderId="23" xfId="0" applyFont="1" applyBorder="1"/>
    <xf numFmtId="0" fontId="102" fillId="0" borderId="0" xfId="0" applyFont="1" applyAlignment="1">
      <alignment horizontal="left"/>
    </xf>
    <xf numFmtId="0" fontId="8" fillId="0" borderId="14" xfId="0" applyFont="1" applyBorder="1" applyAlignment="1">
      <alignment horizontal="left" vertical="center"/>
    </xf>
    <xf numFmtId="0" fontId="6" fillId="0" borderId="14" xfId="0" applyFont="1" applyBorder="1" applyAlignment="1" applyProtection="1">
      <alignment horizontal="center"/>
    </xf>
    <xf numFmtId="0" fontId="93" fillId="0" borderId="0" xfId="0" applyFont="1" applyAlignment="1">
      <alignment horizontal="left"/>
    </xf>
    <xf numFmtId="0" fontId="116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93" fillId="0" borderId="0" xfId="0" applyFont="1" applyAlignment="1">
      <alignment horizontal="right"/>
    </xf>
    <xf numFmtId="0" fontId="93" fillId="0" borderId="0" xfId="0" applyFont="1"/>
    <xf numFmtId="0" fontId="93" fillId="0" borderId="1" xfId="0" applyFont="1" applyBorder="1"/>
    <xf numFmtId="0" fontId="93" fillId="0" borderId="1" xfId="0" applyFont="1" applyBorder="1" applyAlignment="1">
      <alignment horizontal="right"/>
    </xf>
    <xf numFmtId="0" fontId="146" fillId="0" borderId="0" xfId="0" applyFont="1" applyAlignment="1">
      <alignment horizontal="right"/>
    </xf>
    <xf numFmtId="0" fontId="116" fillId="0" borderId="0" xfId="0" applyFont="1"/>
    <xf numFmtId="0" fontId="147" fillId="0" borderId="21" xfId="0" applyFont="1" applyFill="1" applyBorder="1" applyAlignment="1" applyProtection="1">
      <alignment horizontal="right"/>
    </xf>
    <xf numFmtId="0" fontId="6" fillId="0" borderId="31" xfId="0" applyFont="1" applyBorder="1" applyProtection="1"/>
    <xf numFmtId="0" fontId="6" fillId="0" borderId="18" xfId="0" applyFont="1" applyBorder="1" applyAlignment="1" applyProtection="1">
      <alignment horizontal="left"/>
    </xf>
    <xf numFmtId="0" fontId="6" fillId="0" borderId="19" xfId="0" applyFont="1" applyBorder="1" applyAlignment="1" applyProtection="1">
      <alignment horizontal="left"/>
    </xf>
    <xf numFmtId="0" fontId="6" fillId="0" borderId="20" xfId="0" applyFont="1" applyBorder="1" applyProtection="1"/>
    <xf numFmtId="0" fontId="6" fillId="0" borderId="11" xfId="0" applyFont="1" applyBorder="1" applyAlignment="1" applyProtection="1">
      <alignment horizontal="left"/>
    </xf>
    <xf numFmtId="14" fontId="23" fillId="0" borderId="0" xfId="0" applyNumberFormat="1" applyFont="1" applyAlignment="1" applyProtection="1">
      <alignment horizontal="right"/>
    </xf>
    <xf numFmtId="0" fontId="20" fillId="0" borderId="1" xfId="0" applyFont="1" applyFill="1" applyBorder="1" applyAlignment="1" applyProtection="1">
      <alignment horizontal="right"/>
    </xf>
    <xf numFmtId="164" fontId="22" fillId="10" borderId="10" xfId="0" applyNumberFormat="1" applyFont="1" applyFill="1" applyBorder="1" applyAlignment="1" applyProtection="1">
      <alignment horizontal="center"/>
      <protection locked="0"/>
    </xf>
    <xf numFmtId="0" fontId="42" fillId="11" borderId="19" xfId="0" applyFont="1" applyFill="1" applyBorder="1" applyAlignment="1" applyProtection="1">
      <alignment horizontal="center"/>
    </xf>
    <xf numFmtId="0" fontId="0" fillId="11" borderId="19" xfId="0" applyFill="1" applyBorder="1"/>
    <xf numFmtId="0" fontId="0" fillId="11" borderId="20" xfId="0" applyFill="1" applyBorder="1" applyProtection="1"/>
    <xf numFmtId="0" fontId="42" fillId="11" borderId="0" xfId="0" applyFont="1" applyFill="1" applyBorder="1" applyAlignment="1" applyProtection="1">
      <alignment horizontal="center"/>
    </xf>
    <xf numFmtId="0" fontId="11" fillId="11" borderId="11" xfId="0" applyFont="1" applyFill="1" applyBorder="1" applyAlignment="1" applyProtection="1">
      <alignment horizontal="left"/>
    </xf>
    <xf numFmtId="0" fontId="8" fillId="11" borderId="11" xfId="0" applyFont="1" applyFill="1" applyBorder="1" applyProtection="1"/>
    <xf numFmtId="0" fontId="0" fillId="11" borderId="24" xfId="0" applyFill="1" applyBorder="1" applyProtection="1"/>
    <xf numFmtId="0" fontId="18" fillId="11" borderId="18" xfId="0" applyFont="1" applyFill="1" applyBorder="1" applyAlignment="1" applyProtection="1">
      <alignment horizontal="left"/>
    </xf>
    <xf numFmtId="0" fontId="18" fillId="11" borderId="21" xfId="0" applyFont="1" applyFill="1" applyBorder="1" applyAlignment="1">
      <alignment horizontal="left"/>
    </xf>
    <xf numFmtId="0" fontId="18" fillId="11" borderId="21" xfId="0" applyFont="1" applyFill="1" applyBorder="1" applyAlignment="1" applyProtection="1">
      <alignment horizontal="left"/>
    </xf>
    <xf numFmtId="0" fontId="18" fillId="11" borderId="23" xfId="0" applyFont="1" applyFill="1" applyBorder="1" applyAlignment="1" applyProtection="1">
      <alignment horizontal="left"/>
    </xf>
    <xf numFmtId="14" fontId="6" fillId="9" borderId="14" xfId="0" applyNumberFormat="1" applyFont="1" applyFill="1" applyBorder="1" applyAlignment="1" applyProtection="1">
      <alignment horizontal="center"/>
      <protection locked="0"/>
    </xf>
    <xf numFmtId="0" fontId="22" fillId="9" borderId="26" xfId="0" applyFont="1" applyFill="1" applyBorder="1" applyProtection="1">
      <protection locked="0"/>
    </xf>
    <xf numFmtId="0" fontId="7" fillId="9" borderId="26" xfId="0" applyFont="1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right"/>
    </xf>
    <xf numFmtId="0" fontId="0" fillId="10" borderId="13" xfId="0" applyFill="1" applyBorder="1" applyProtection="1"/>
    <xf numFmtId="0" fontId="0" fillId="10" borderId="4" xfId="0" applyFill="1" applyBorder="1" applyProtection="1"/>
    <xf numFmtId="0" fontId="20" fillId="10" borderId="2" xfId="0" applyFont="1" applyFill="1" applyBorder="1" applyAlignment="1" applyProtection="1">
      <alignment horizontal="right"/>
    </xf>
    <xf numFmtId="0" fontId="0" fillId="10" borderId="5" xfId="0" applyFill="1" applyBorder="1" applyProtection="1"/>
    <xf numFmtId="0" fontId="22" fillId="10" borderId="0" xfId="0" applyFont="1" applyFill="1" applyBorder="1" applyAlignment="1" applyProtection="1">
      <alignment horizontal="right"/>
    </xf>
    <xf numFmtId="0" fontId="20" fillId="10" borderId="0" xfId="0" applyFont="1" applyFill="1" applyBorder="1" applyAlignment="1" applyProtection="1">
      <alignment horizontal="right"/>
    </xf>
    <xf numFmtId="0" fontId="20" fillId="10" borderId="11" xfId="0" applyFont="1" applyFill="1" applyBorder="1" applyAlignment="1" applyProtection="1">
      <alignment horizontal="right"/>
    </xf>
    <xf numFmtId="0" fontId="0" fillId="10" borderId="4" xfId="0" applyFill="1" applyBorder="1"/>
    <xf numFmtId="0" fontId="0" fillId="10" borderId="9" xfId="0" applyFill="1" applyBorder="1" applyProtection="1"/>
    <xf numFmtId="0" fontId="20" fillId="10" borderId="1" xfId="0" applyFont="1" applyFill="1" applyBorder="1" applyAlignment="1" applyProtection="1">
      <alignment horizontal="right"/>
    </xf>
    <xf numFmtId="0" fontId="18" fillId="10" borderId="2" xfId="0" applyFont="1" applyFill="1" applyBorder="1" applyAlignment="1" applyProtection="1">
      <alignment horizontal="right"/>
    </xf>
    <xf numFmtId="0" fontId="18" fillId="10" borderId="0" xfId="0" applyFont="1" applyFill="1" applyBorder="1" applyAlignment="1" applyProtection="1">
      <alignment horizontal="right"/>
    </xf>
    <xf numFmtId="0" fontId="42" fillId="10" borderId="13" xfId="0" applyFont="1" applyFill="1" applyBorder="1" applyProtection="1"/>
    <xf numFmtId="0" fontId="18" fillId="10" borderId="7" xfId="0" applyFont="1" applyFill="1" applyBorder="1" applyAlignment="1" applyProtection="1">
      <alignment horizontal="right"/>
    </xf>
    <xf numFmtId="0" fontId="18" fillId="10" borderId="1" xfId="0" applyFont="1" applyFill="1" applyBorder="1" applyAlignment="1" applyProtection="1">
      <alignment horizontal="right"/>
    </xf>
    <xf numFmtId="0" fontId="95" fillId="0" borderId="14" xfId="0" applyFont="1" applyBorder="1"/>
    <xf numFmtId="0" fontId="0" fillId="0" borderId="14" xfId="0" applyBorder="1"/>
    <xf numFmtId="164" fontId="22" fillId="10" borderId="45" xfId="0" applyNumberFormat="1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right"/>
    </xf>
    <xf numFmtId="0" fontId="12" fillId="0" borderId="0" xfId="0" applyFont="1" applyAlignment="1">
      <alignment horizontal="right"/>
    </xf>
    <xf numFmtId="0" fontId="37" fillId="0" borderId="0" xfId="0" applyFont="1"/>
    <xf numFmtId="0" fontId="37" fillId="0" borderId="0" xfId="0" applyFont="1" applyAlignment="1" applyProtection="1">
      <alignment horizontal="right"/>
    </xf>
    <xf numFmtId="49" fontId="7" fillId="11" borderId="14" xfId="0" applyNumberFormat="1" applyFont="1" applyFill="1" applyBorder="1" applyAlignment="1" applyProtection="1">
      <alignment horizontal="left"/>
      <protection locked="0"/>
    </xf>
    <xf numFmtId="0" fontId="132" fillId="0" borderId="7" xfId="0" applyFont="1" applyBorder="1" applyProtection="1"/>
    <xf numFmtId="0" fontId="22" fillId="10" borderId="46" xfId="0" applyFont="1" applyFill="1" applyBorder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</xf>
    <xf numFmtId="0" fontId="0" fillId="10" borderId="16" xfId="0" applyFill="1" applyBorder="1" applyProtection="1"/>
    <xf numFmtId="0" fontId="37" fillId="10" borderId="17" xfId="0" applyFont="1" applyFill="1" applyBorder="1" applyAlignment="1" applyProtection="1">
      <alignment horizontal="right"/>
    </xf>
    <xf numFmtId="0" fontId="37" fillId="10" borderId="20" xfId="0" applyFont="1" applyFill="1" applyBorder="1" applyAlignment="1" applyProtection="1">
      <alignment horizontal="right"/>
    </xf>
    <xf numFmtId="0" fontId="37" fillId="10" borderId="47" xfId="0" applyFont="1" applyFill="1" applyBorder="1" applyAlignment="1" applyProtection="1">
      <alignment horizontal="right"/>
    </xf>
    <xf numFmtId="0" fontId="37" fillId="10" borderId="23" xfId="0" applyFont="1" applyFill="1" applyBorder="1" applyProtection="1"/>
    <xf numFmtId="0" fontId="108" fillId="0" borderId="18" xfId="0" applyFont="1" applyBorder="1" applyProtection="1"/>
    <xf numFmtId="0" fontId="23" fillId="0" borderId="34" xfId="0" applyFont="1" applyFill="1" applyBorder="1" applyAlignment="1" applyProtection="1">
      <alignment horizontal="right"/>
    </xf>
    <xf numFmtId="0" fontId="6" fillId="7" borderId="0" xfId="0" applyFont="1" applyFill="1" applyAlignment="1" applyProtection="1">
      <alignment horizontal="left"/>
    </xf>
    <xf numFmtId="0" fontId="6" fillId="13" borderId="0" xfId="0" applyFont="1" applyFill="1" applyAlignment="1" applyProtection="1">
      <alignment horizontal="left"/>
    </xf>
    <xf numFmtId="0" fontId="0" fillId="0" borderId="4" xfId="0" applyFill="1" applyBorder="1" applyProtection="1"/>
    <xf numFmtId="0" fontId="20" fillId="0" borderId="2" xfId="0" applyFont="1" applyFill="1" applyBorder="1" applyAlignment="1" applyProtection="1">
      <alignment horizontal="right"/>
    </xf>
    <xf numFmtId="164" fontId="22" fillId="0" borderId="2" xfId="0" applyNumberFormat="1" applyFont="1" applyFill="1" applyBorder="1" applyAlignment="1" applyProtection="1">
      <alignment horizontal="center"/>
      <protection locked="0"/>
    </xf>
    <xf numFmtId="0" fontId="0" fillId="0" borderId="3" xfId="0" applyFill="1" applyBorder="1" applyProtection="1"/>
    <xf numFmtId="0" fontId="0" fillId="10" borderId="16" xfId="0" applyFill="1" applyBorder="1"/>
    <xf numFmtId="0" fontId="0" fillId="10" borderId="13" xfId="0" applyFill="1" applyBorder="1" applyAlignment="1" applyProtection="1">
      <alignment horizontal="right"/>
    </xf>
    <xf numFmtId="0" fontId="0" fillId="10" borderId="7" xfId="0" applyFill="1" applyBorder="1" applyProtection="1"/>
    <xf numFmtId="0" fontId="37" fillId="10" borderId="8" xfId="0" applyFont="1" applyFill="1" applyBorder="1" applyAlignment="1" applyProtection="1">
      <alignment horizontal="right"/>
    </xf>
    <xf numFmtId="164" fontId="22" fillId="10" borderId="26" xfId="0" applyNumberFormat="1" applyFont="1" applyFill="1" applyBorder="1" applyAlignment="1" applyProtection="1">
      <alignment horizontal="center"/>
      <protection locked="0"/>
    </xf>
    <xf numFmtId="0" fontId="20" fillId="10" borderId="8" xfId="0" applyFont="1" applyFill="1" applyBorder="1" applyAlignment="1" applyProtection="1">
      <alignment horizontal="right"/>
    </xf>
    <xf numFmtId="0" fontId="20" fillId="10" borderId="13" xfId="0" applyFont="1" applyFill="1" applyBorder="1" applyAlignment="1" applyProtection="1">
      <alignment horizontal="right"/>
    </xf>
    <xf numFmtId="0" fontId="0" fillId="0" borderId="14" xfId="0" applyBorder="1" applyProtection="1"/>
    <xf numFmtId="0" fontId="0" fillId="0" borderId="5" xfId="0" applyFill="1" applyBorder="1" applyProtection="1"/>
    <xf numFmtId="0" fontId="37" fillId="10" borderId="48" xfId="0" applyFont="1" applyFill="1" applyBorder="1" applyAlignment="1" applyProtection="1">
      <alignment horizontal="right"/>
    </xf>
    <xf numFmtId="0" fontId="0" fillId="10" borderId="49" xfId="0" applyFill="1" applyBorder="1" applyProtection="1"/>
    <xf numFmtId="0" fontId="0" fillId="0" borderId="45" xfId="0" applyBorder="1" applyProtection="1"/>
    <xf numFmtId="0" fontId="37" fillId="10" borderId="35" xfId="0" applyFont="1" applyFill="1" applyBorder="1" applyAlignment="1" applyProtection="1">
      <alignment horizontal="right"/>
    </xf>
    <xf numFmtId="0" fontId="37" fillId="10" borderId="50" xfId="0" applyFont="1" applyFill="1" applyBorder="1" applyAlignment="1" applyProtection="1">
      <alignment horizontal="right"/>
    </xf>
    <xf numFmtId="0" fontId="37" fillId="10" borderId="38" xfId="0" applyFont="1" applyFill="1" applyBorder="1" applyAlignment="1" applyProtection="1">
      <alignment horizontal="right"/>
    </xf>
    <xf numFmtId="0" fontId="37" fillId="10" borderId="45" xfId="0" applyFont="1" applyFill="1" applyBorder="1" applyAlignment="1" applyProtection="1">
      <alignment horizontal="right"/>
    </xf>
    <xf numFmtId="0" fontId="132" fillId="0" borderId="0" xfId="0" applyFont="1" applyBorder="1" applyProtection="1"/>
    <xf numFmtId="0" fontId="2" fillId="0" borderId="0" xfId="0" applyFont="1" applyBorder="1" applyProtection="1"/>
    <xf numFmtId="0" fontId="37" fillId="10" borderId="51" xfId="0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6" fillId="11" borderId="30" xfId="0" applyFont="1" applyFill="1" applyBorder="1"/>
    <xf numFmtId="0" fontId="6" fillId="17" borderId="30" xfId="0" applyFont="1" applyFill="1" applyBorder="1"/>
    <xf numFmtId="0" fontId="0" fillId="0" borderId="0" xfId="0" applyBorder="1" applyAlignment="1">
      <alignment horizontal="right"/>
    </xf>
    <xf numFmtId="164" fontId="20" fillId="11" borderId="22" xfId="0" applyNumberFormat="1" applyFont="1" applyFill="1" applyBorder="1" applyAlignment="1" applyProtection="1">
      <alignment horizontal="right"/>
    </xf>
    <xf numFmtId="0" fontId="4" fillId="0" borderId="23" xfId="0" applyFont="1" applyBorder="1"/>
    <xf numFmtId="0" fontId="42" fillId="10" borderId="9" xfId="0" applyFont="1" applyFill="1" applyBorder="1" applyProtection="1"/>
    <xf numFmtId="0" fontId="42" fillId="10" borderId="4" xfId="0" applyFont="1" applyFill="1" applyBorder="1" applyProtection="1"/>
    <xf numFmtId="0" fontId="20" fillId="10" borderId="12" xfId="0" applyFont="1" applyFill="1" applyBorder="1" applyAlignment="1" applyProtection="1">
      <alignment horizontal="right"/>
    </xf>
    <xf numFmtId="0" fontId="18" fillId="10" borderId="10" xfId="0" applyFont="1" applyFill="1" applyBorder="1" applyAlignment="1" applyProtection="1">
      <alignment horizontal="right"/>
    </xf>
    <xf numFmtId="1" fontId="20" fillId="0" borderId="0" xfId="0" applyNumberFormat="1" applyFont="1" applyFill="1" applyBorder="1" applyAlignment="1" applyProtection="1">
      <alignment horizontal="center"/>
    </xf>
    <xf numFmtId="1" fontId="20" fillId="18" borderId="16" xfId="0" applyNumberFormat="1" applyFont="1" applyFill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right" vertical="center"/>
    </xf>
    <xf numFmtId="0" fontId="7" fillId="0" borderId="23" xfId="0" applyFont="1" applyFill="1" applyBorder="1" applyAlignment="1" applyProtection="1">
      <alignment horizontal="right" vertical="center"/>
    </xf>
    <xf numFmtId="0" fontId="134" fillId="0" borderId="0" xfId="0" applyFont="1" applyFill="1" applyBorder="1" applyAlignment="1" applyProtection="1">
      <alignment horizontal="left" vertical="center"/>
    </xf>
    <xf numFmtId="0" fontId="134" fillId="0" borderId="11" xfId="0" applyFont="1" applyBorder="1" applyAlignment="1" applyProtection="1">
      <alignment horizontal="left" vertical="center"/>
    </xf>
    <xf numFmtId="0" fontId="31" fillId="18" borderId="15" xfId="0" applyFont="1" applyFill="1" applyBorder="1" applyAlignment="1" applyProtection="1">
      <alignment horizontal="left"/>
      <protection locked="0"/>
    </xf>
    <xf numFmtId="14" fontId="143" fillId="11" borderId="0" xfId="0" applyNumberFormat="1" applyFont="1" applyFill="1" applyAlignment="1">
      <alignment horizontal="center"/>
    </xf>
    <xf numFmtId="0" fontId="18" fillId="11" borderId="14" xfId="0" applyFont="1" applyFill="1" applyBorder="1" applyProtection="1"/>
    <xf numFmtId="0" fontId="180" fillId="0" borderId="0" xfId="0" applyFont="1" applyBorder="1"/>
    <xf numFmtId="167" fontId="8" fillId="0" borderId="1" xfId="0" applyNumberFormat="1" applyFont="1" applyBorder="1" applyAlignment="1" applyProtection="1">
      <alignment horizontal="center"/>
    </xf>
    <xf numFmtId="0" fontId="49" fillId="0" borderId="0" xfId="0" applyFont="1" applyAlignment="1">
      <alignment horizontal="center"/>
    </xf>
    <xf numFmtId="0" fontId="8" fillId="0" borderId="5" xfId="0" applyFont="1" applyBorder="1"/>
    <xf numFmtId="0" fontId="134" fillId="0" borderId="21" xfId="0" applyFont="1" applyBorder="1" applyAlignment="1" applyProtection="1">
      <alignment horizontal="right"/>
    </xf>
    <xf numFmtId="0" fontId="20" fillId="0" borderId="0" xfId="0" applyFont="1" applyBorder="1" applyAlignment="1" applyProtection="1">
      <alignment horizontal="right" vertical="center"/>
    </xf>
    <xf numFmtId="14" fontId="7" fillId="0" borderId="52" xfId="0" applyNumberFormat="1" applyFont="1" applyBorder="1" applyAlignment="1" applyProtection="1">
      <alignment horizontal="center" vertical="center"/>
    </xf>
    <xf numFmtId="164" fontId="22" fillId="0" borderId="14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8" fillId="0" borderId="0" xfId="0" applyFont="1" applyBorder="1" applyAlignment="1" applyProtection="1">
      <alignment horizontal="left"/>
    </xf>
    <xf numFmtId="0" fontId="2" fillId="0" borderId="53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14" fontId="7" fillId="0" borderId="14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vertical="center"/>
    </xf>
    <xf numFmtId="0" fontId="8" fillId="0" borderId="23" xfId="0" applyFont="1" applyBorder="1" applyAlignment="1">
      <alignment horizontal="center"/>
    </xf>
    <xf numFmtId="0" fontId="114" fillId="0" borderId="11" xfId="0" applyFont="1" applyBorder="1" applyAlignment="1">
      <alignment horizontal="center"/>
    </xf>
    <xf numFmtId="0" fontId="95" fillId="0" borderId="0" xfId="0" applyFont="1" applyBorder="1"/>
    <xf numFmtId="0" fontId="20" fillId="0" borderId="4" xfId="0" applyFont="1" applyBorder="1"/>
    <xf numFmtId="0" fontId="20" fillId="0" borderId="5" xfId="0" applyFont="1" applyBorder="1"/>
    <xf numFmtId="0" fontId="95" fillId="0" borderId="5" xfId="0" applyFont="1" applyBorder="1" applyAlignment="1">
      <alignment horizontal="left"/>
    </xf>
    <xf numFmtId="0" fontId="95" fillId="0" borderId="9" xfId="0" applyFont="1" applyBorder="1" applyAlignment="1">
      <alignment horizontal="left"/>
    </xf>
    <xf numFmtId="0" fontId="47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81" fillId="11" borderId="0" xfId="0" applyFont="1" applyFill="1" applyBorder="1" applyAlignment="1">
      <alignment horizontal="left"/>
    </xf>
    <xf numFmtId="0" fontId="18" fillId="11" borderId="0" xfId="0" applyFont="1" applyFill="1" applyAlignment="1">
      <alignment horizontal="left"/>
    </xf>
    <xf numFmtId="0" fontId="0" fillId="10" borderId="13" xfId="0" applyFill="1" applyBorder="1"/>
    <xf numFmtId="0" fontId="12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vertical="center"/>
    </xf>
    <xf numFmtId="0" fontId="0" fillId="0" borderId="1" xfId="0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center" vertical="center"/>
    </xf>
    <xf numFmtId="0" fontId="44" fillId="0" borderId="0" xfId="0" applyFont="1" applyFill="1" applyBorder="1" applyAlignment="1" applyProtection="1">
      <alignment horizontal="left" vertical="center"/>
    </xf>
    <xf numFmtId="0" fontId="6" fillId="4" borderId="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0" fontId="88" fillId="0" borderId="0" xfId="0" applyFont="1" applyAlignment="1">
      <alignment horizontal="left" vertical="center"/>
    </xf>
    <xf numFmtId="0" fontId="126" fillId="2" borderId="1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26" fillId="0" borderId="0" xfId="0" applyFont="1" applyFill="1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vertical="center"/>
    </xf>
    <xf numFmtId="0" fontId="37" fillId="0" borderId="0" xfId="0" applyFont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126" fillId="0" borderId="0" xfId="0" applyFont="1" applyBorder="1" applyAlignment="1" applyProtection="1">
      <alignment vertical="center"/>
    </xf>
    <xf numFmtId="0" fontId="126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11" borderId="1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56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11" fillId="0" borderId="0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116" fillId="0" borderId="0" xfId="0" applyFont="1" applyAlignment="1">
      <alignment horizontal="center"/>
    </xf>
    <xf numFmtId="0" fontId="11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71" fillId="0" borderId="2" xfId="0" applyFont="1" applyBorder="1" applyAlignment="1">
      <alignment horizontal="right" vertical="center"/>
    </xf>
    <xf numFmtId="0" fontId="56" fillId="0" borderId="0" xfId="0" applyFont="1" applyBorder="1" applyAlignment="1">
      <alignment horizontal="right"/>
    </xf>
    <xf numFmtId="0" fontId="56" fillId="0" borderId="5" xfId="0" applyFont="1" applyBorder="1" applyAlignment="1">
      <alignment horizontal="right"/>
    </xf>
    <xf numFmtId="0" fontId="154" fillId="0" borderId="0" xfId="0" applyFont="1"/>
    <xf numFmtId="0" fontId="154" fillId="0" borderId="0" xfId="0" applyFont="1" applyAlignment="1">
      <alignment horizontal="right" vertical="center"/>
    </xf>
    <xf numFmtId="0" fontId="44" fillId="0" borderId="0" xfId="0" applyFont="1" applyAlignment="1" applyProtection="1">
      <alignment horizontal="center" vertical="center"/>
    </xf>
    <xf numFmtId="0" fontId="42" fillId="0" borderId="0" xfId="0" applyFont="1" applyAlignment="1">
      <alignment horizontal="righ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center" vertical="center"/>
    </xf>
    <xf numFmtId="0" fontId="23" fillId="9" borderId="26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 vertical="center"/>
    </xf>
    <xf numFmtId="0" fontId="22" fillId="9" borderId="26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169" fontId="20" fillId="0" borderId="22" xfId="1" applyNumberFormat="1" applyFont="1" applyBorder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14" fontId="10" fillId="0" borderId="11" xfId="0" applyNumberFormat="1" applyFont="1" applyBorder="1" applyAlignment="1" applyProtection="1">
      <alignment horizontal="left" vertical="center"/>
    </xf>
    <xf numFmtId="0" fontId="20" fillId="0" borderId="11" xfId="0" applyFont="1" applyBorder="1" applyAlignment="1" applyProtection="1">
      <alignment horizontal="left" vertical="center"/>
    </xf>
    <xf numFmtId="14" fontId="17" fillId="0" borderId="24" xfId="0" applyNumberFormat="1" applyFont="1" applyBorder="1" applyAlignment="1" applyProtection="1">
      <alignment horizontal="left" vertical="center"/>
    </xf>
    <xf numFmtId="164" fontId="22" fillId="0" borderId="0" xfId="0" applyNumberFormat="1" applyFont="1" applyFill="1" applyBorder="1" applyAlignment="1" applyProtection="1">
      <alignment horizontal="center"/>
      <protection locked="0"/>
    </xf>
    <xf numFmtId="0" fontId="92" fillId="0" borderId="0" xfId="0" applyFont="1" applyFill="1" applyBorder="1" applyProtection="1"/>
    <xf numFmtId="0" fontId="8" fillId="0" borderId="0" xfId="0" applyFont="1" applyFill="1" applyBorder="1" applyAlignment="1">
      <alignment vertical="center"/>
    </xf>
    <xf numFmtId="0" fontId="181" fillId="0" borderId="0" xfId="0" applyFont="1" applyFill="1" applyBorder="1" applyProtection="1"/>
    <xf numFmtId="0" fontId="106" fillId="0" borderId="0" xfId="0" applyFont="1" applyBorder="1" applyAlignment="1" applyProtection="1">
      <alignment vertical="center"/>
    </xf>
    <xf numFmtId="0" fontId="181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right" vertical="center"/>
    </xf>
    <xf numFmtId="0" fontId="181" fillId="0" borderId="3" xfId="0" applyFont="1" applyFill="1" applyBorder="1" applyProtection="1"/>
    <xf numFmtId="0" fontId="10" fillId="0" borderId="4" xfId="0" applyFont="1" applyBorder="1" applyAlignment="1" applyProtection="1">
      <alignment horizontal="left"/>
    </xf>
    <xf numFmtId="0" fontId="9" fillId="0" borderId="2" xfId="0" applyFont="1" applyBorder="1" applyAlignment="1" applyProtection="1">
      <alignment horizontal="right"/>
    </xf>
    <xf numFmtId="164" fontId="18" fillId="0" borderId="2" xfId="0" applyNumberFormat="1" applyFont="1" applyBorder="1" applyProtection="1"/>
    <xf numFmtId="0" fontId="7" fillId="0" borderId="12" xfId="0" applyFont="1" applyBorder="1" applyAlignment="1">
      <alignment horizontal="center"/>
    </xf>
    <xf numFmtId="0" fontId="108" fillId="0" borderId="5" xfId="0" applyFont="1" applyBorder="1" applyProtection="1"/>
    <xf numFmtId="0" fontId="23" fillId="11" borderId="14" xfId="0" applyFont="1" applyFill="1" applyBorder="1" applyAlignment="1" applyProtection="1">
      <alignment horizontal="right"/>
    </xf>
    <xf numFmtId="0" fontId="88" fillId="0" borderId="5" xfId="0" applyFont="1" applyBorder="1" applyProtection="1"/>
    <xf numFmtId="0" fontId="23" fillId="0" borderId="3" xfId="0" applyFont="1" applyFill="1" applyBorder="1" applyAlignment="1" applyProtection="1">
      <alignment horizontal="right"/>
    </xf>
    <xf numFmtId="0" fontId="130" fillId="0" borderId="5" xfId="0" applyFont="1" applyBorder="1" applyProtection="1"/>
    <xf numFmtId="0" fontId="108" fillId="0" borderId="5" xfId="0" applyFont="1" applyBorder="1" applyAlignment="1" applyProtection="1">
      <alignment horizontal="left"/>
    </xf>
    <xf numFmtId="0" fontId="23" fillId="11" borderId="26" xfId="0" applyFont="1" applyFill="1" applyBorder="1" applyAlignment="1" applyProtection="1">
      <alignment horizontal="right"/>
    </xf>
    <xf numFmtId="0" fontId="18" fillId="0" borderId="3" xfId="0" applyFont="1" applyBorder="1" applyProtection="1"/>
    <xf numFmtId="0" fontId="22" fillId="0" borderId="5" xfId="0" applyFont="1" applyBorder="1" applyAlignment="1" applyProtection="1">
      <alignment horizontal="right"/>
    </xf>
    <xf numFmtId="0" fontId="18" fillId="0" borderId="5" xfId="0" applyFont="1" applyFill="1" applyBorder="1" applyAlignment="1" applyProtection="1">
      <alignment horizontal="center"/>
    </xf>
    <xf numFmtId="0" fontId="23" fillId="11" borderId="3" xfId="0" applyFont="1" applyFill="1" applyBorder="1" applyAlignment="1" applyProtection="1">
      <alignment horizontal="right"/>
    </xf>
    <xf numFmtId="0" fontId="18" fillId="0" borderId="3" xfId="0" applyFont="1" applyFill="1" applyBorder="1" applyProtection="1"/>
    <xf numFmtId="0" fontId="106" fillId="0" borderId="5" xfId="0" applyFont="1" applyBorder="1" applyProtection="1"/>
    <xf numFmtId="0" fontId="6" fillId="0" borderId="5" xfId="0" applyFont="1" applyBorder="1" applyProtection="1"/>
    <xf numFmtId="164" fontId="6" fillId="0" borderId="5" xfId="0" applyNumberFormat="1" applyFont="1" applyFill="1" applyBorder="1" applyAlignment="1" applyProtection="1">
      <alignment horizontal="center"/>
    </xf>
    <xf numFmtId="0" fontId="18" fillId="0" borderId="10" xfId="0" applyFont="1" applyBorder="1" applyProtection="1"/>
    <xf numFmtId="0" fontId="18" fillId="0" borderId="9" xfId="0" applyFont="1" applyBorder="1" applyAlignment="1" applyProtection="1">
      <alignment horizontal="center"/>
    </xf>
    <xf numFmtId="14" fontId="9" fillId="0" borderId="1" xfId="0" applyNumberFormat="1" applyFont="1" applyBorder="1" applyAlignment="1" applyProtection="1">
      <alignment horizontal="center"/>
    </xf>
    <xf numFmtId="14" fontId="5" fillId="0" borderId="10" xfId="0" applyNumberFormat="1" applyFont="1" applyBorder="1" applyProtection="1"/>
    <xf numFmtId="0" fontId="20" fillId="0" borderId="32" xfId="0" applyFont="1" applyFill="1" applyBorder="1" applyAlignment="1" applyProtection="1">
      <alignment horizontal="center"/>
    </xf>
    <xf numFmtId="0" fontId="134" fillId="0" borderId="14" xfId="0" applyFont="1" applyBorder="1" applyAlignment="1" applyProtection="1">
      <alignment horizontal="right"/>
    </xf>
    <xf numFmtId="0" fontId="81" fillId="2" borderId="11" xfId="0" applyFont="1" applyFill="1" applyBorder="1" applyAlignment="1" applyProtection="1">
      <alignment horizontal="right" vertical="center"/>
    </xf>
    <xf numFmtId="0" fontId="136" fillId="0" borderId="0" xfId="0" applyFont="1" applyAlignment="1" applyProtection="1">
      <alignment horizontal="center" vertical="center"/>
    </xf>
    <xf numFmtId="0" fontId="116" fillId="0" borderId="0" xfId="0" applyFont="1" applyAlignment="1" applyProtection="1">
      <alignment horizontal="center" vertical="center"/>
    </xf>
    <xf numFmtId="0" fontId="42" fillId="0" borderId="2" xfId="0" applyFont="1" applyBorder="1" applyProtection="1"/>
    <xf numFmtId="0" fontId="0" fillId="0" borderId="2" xfId="0" applyBorder="1" applyAlignment="1">
      <alignment vertical="center"/>
    </xf>
    <xf numFmtId="0" fontId="0" fillId="0" borderId="0" xfId="0" applyBorder="1" applyAlignment="1" applyProtection="1">
      <alignment vertical="center"/>
    </xf>
    <xf numFmtId="0" fontId="42" fillId="0" borderId="0" xfId="0" applyFont="1" applyBorder="1" applyAlignment="1" applyProtection="1">
      <alignment horizontal="center" vertical="center"/>
    </xf>
    <xf numFmtId="0" fontId="0" fillId="0" borderId="7" xfId="0" applyBorder="1" applyAlignment="1">
      <alignment horizontal="left" vertical="center"/>
    </xf>
    <xf numFmtId="5" fontId="0" fillId="0" borderId="1" xfId="0" applyNumberFormat="1" applyBorder="1" applyAlignment="1">
      <alignment horizontal="left" vertical="center"/>
    </xf>
    <xf numFmtId="0" fontId="0" fillId="0" borderId="1" xfId="0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0" fontId="7" fillId="11" borderId="26" xfId="0" applyFont="1" applyFill="1" applyBorder="1" applyAlignment="1" applyProtection="1">
      <alignment horizontal="left"/>
      <protection locked="0"/>
    </xf>
    <xf numFmtId="0" fontId="105" fillId="11" borderId="2" xfId="0" applyFont="1" applyFill="1" applyBorder="1" applyAlignment="1" applyProtection="1">
      <alignment horizontal="right"/>
    </xf>
    <xf numFmtId="0" fontId="173" fillId="0" borderId="2" xfId="0" applyFont="1" applyBorder="1" applyAlignment="1" applyProtection="1">
      <alignment horizontal="left"/>
    </xf>
    <xf numFmtId="0" fontId="20" fillId="11" borderId="1" xfId="0" applyFont="1" applyFill="1" applyBorder="1" applyAlignment="1" applyProtection="1">
      <alignment horizontal="right"/>
    </xf>
    <xf numFmtId="0" fontId="180" fillId="0" borderId="1" xfId="0" applyFont="1" applyBorder="1"/>
    <xf numFmtId="0" fontId="37" fillId="11" borderId="6" xfId="0" applyFont="1" applyFill="1" applyBorder="1" applyAlignment="1" applyProtection="1">
      <alignment horizontal="right"/>
    </xf>
    <xf numFmtId="0" fontId="0" fillId="0" borderId="19" xfId="0" applyFill="1" applyBorder="1" applyProtection="1"/>
    <xf numFmtId="0" fontId="88" fillId="10" borderId="19" xfId="0" applyFont="1" applyFill="1" applyBorder="1" applyAlignment="1" applyProtection="1">
      <alignment horizontal="center"/>
    </xf>
    <xf numFmtId="0" fontId="0" fillId="11" borderId="21" xfId="0" applyFill="1" applyBorder="1" applyProtection="1"/>
    <xf numFmtId="0" fontId="0" fillId="11" borderId="43" xfId="0" applyFill="1" applyBorder="1" applyProtection="1"/>
    <xf numFmtId="0" fontId="0" fillId="0" borderId="44" xfId="0" applyBorder="1" applyProtection="1"/>
    <xf numFmtId="0" fontId="0" fillId="11" borderId="30" xfId="0" applyFill="1" applyBorder="1"/>
    <xf numFmtId="0" fontId="0" fillId="0" borderId="31" xfId="0" applyBorder="1"/>
    <xf numFmtId="0" fontId="42" fillId="11" borderId="21" xfId="0" applyFont="1" applyFill="1" applyBorder="1"/>
    <xf numFmtId="0" fontId="0" fillId="11" borderId="23" xfId="0" applyFill="1" applyBorder="1" applyProtection="1"/>
    <xf numFmtId="0" fontId="20" fillId="11" borderId="11" xfId="0" applyFont="1" applyFill="1" applyBorder="1" applyAlignment="1" applyProtection="1">
      <alignment horizontal="right"/>
    </xf>
    <xf numFmtId="0" fontId="7" fillId="11" borderId="54" xfId="0" applyFont="1" applyFill="1" applyBorder="1" applyAlignment="1" applyProtection="1">
      <alignment horizontal="left"/>
      <protection locked="0"/>
    </xf>
    <xf numFmtId="0" fontId="2" fillId="0" borderId="11" xfId="0" applyFont="1" applyBorder="1"/>
    <xf numFmtId="0" fontId="37" fillId="10" borderId="32" xfId="0" applyFont="1" applyFill="1" applyBorder="1" applyAlignment="1" applyProtection="1">
      <alignment horizontal="right"/>
    </xf>
    <xf numFmtId="0" fontId="0" fillId="10" borderId="55" xfId="0" applyFill="1" applyBorder="1" applyProtection="1"/>
    <xf numFmtId="0" fontId="20" fillId="10" borderId="53" xfId="0" applyFont="1" applyFill="1" applyBorder="1" applyAlignment="1" applyProtection="1">
      <alignment horizontal="right"/>
    </xf>
    <xf numFmtId="164" fontId="22" fillId="10" borderId="56" xfId="0" applyNumberFormat="1" applyFont="1" applyFill="1" applyBorder="1" applyAlignment="1" applyProtection="1">
      <alignment horizontal="center"/>
      <protection locked="0"/>
    </xf>
    <xf numFmtId="0" fontId="19" fillId="0" borderId="53" xfId="0" applyFont="1" applyBorder="1" applyAlignment="1" applyProtection="1">
      <alignment horizontal="left"/>
    </xf>
    <xf numFmtId="0" fontId="0" fillId="10" borderId="43" xfId="0" applyFill="1" applyBorder="1" applyProtection="1"/>
    <xf numFmtId="0" fontId="0" fillId="10" borderId="21" xfId="0" applyFill="1" applyBorder="1" applyProtection="1"/>
    <xf numFmtId="164" fontId="22" fillId="10" borderId="54" xfId="0" applyNumberFormat="1" applyFont="1" applyFill="1" applyBorder="1" applyAlignment="1" applyProtection="1">
      <alignment horizontal="center"/>
      <protection locked="0"/>
    </xf>
    <xf numFmtId="0" fontId="92" fillId="0" borderId="11" xfId="0" applyFont="1" applyBorder="1" applyProtection="1"/>
    <xf numFmtId="0" fontId="0" fillId="0" borderId="19" xfId="0" applyBorder="1" applyAlignment="1">
      <alignment horizontal="right"/>
    </xf>
    <xf numFmtId="0" fontId="54" fillId="0" borderId="0" xfId="0" applyFont="1" applyBorder="1" applyAlignment="1">
      <alignment horizontal="right"/>
    </xf>
    <xf numFmtId="0" fontId="83" fillId="0" borderId="0" xfId="0" applyFont="1" applyBorder="1" applyAlignment="1" applyProtection="1">
      <alignment horizontal="right"/>
    </xf>
    <xf numFmtId="6" fontId="95" fillId="0" borderId="10" xfId="0" applyNumberFormat="1" applyFont="1" applyBorder="1" applyAlignment="1">
      <alignment horizontal="left"/>
    </xf>
    <xf numFmtId="0" fontId="6" fillId="0" borderId="23" xfId="0" applyFont="1" applyFill="1" applyBorder="1" applyAlignment="1" applyProtection="1">
      <alignment horizontal="left"/>
    </xf>
    <xf numFmtId="0" fontId="12" fillId="0" borderId="0" xfId="0" applyFont="1"/>
    <xf numFmtId="0" fontId="12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14" fontId="13" fillId="0" borderId="0" xfId="0" applyNumberFormat="1" applyFont="1" applyFill="1" applyBorder="1" applyAlignment="1">
      <alignment horizontal="center"/>
    </xf>
    <xf numFmtId="14" fontId="15" fillId="11" borderId="0" xfId="0" applyNumberFormat="1" applyFont="1" applyFill="1" applyAlignment="1">
      <alignment horizontal="center"/>
    </xf>
    <xf numFmtId="0" fontId="13" fillId="0" borderId="0" xfId="0" applyFont="1" applyAlignment="1">
      <alignment horizontal="right" vertical="center"/>
    </xf>
    <xf numFmtId="0" fontId="13" fillId="21" borderId="1" xfId="0" applyFont="1" applyFill="1" applyBorder="1" applyAlignment="1">
      <alignment vertical="center"/>
    </xf>
    <xf numFmtId="0" fontId="12" fillId="0" borderId="0" xfId="0" applyFont="1" applyFill="1" applyBorder="1"/>
    <xf numFmtId="14" fontId="15" fillId="11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0" fontId="184" fillId="0" borderId="0" xfId="0" applyFont="1" applyAlignment="1">
      <alignment horizontal="center" vertical="top"/>
    </xf>
    <xf numFmtId="0" fontId="184" fillId="0" borderId="0" xfId="0" applyFont="1" applyAlignment="1">
      <alignment horizontal="center"/>
    </xf>
    <xf numFmtId="0" fontId="6" fillId="0" borderId="5" xfId="0" applyFont="1" applyBorder="1" applyAlignment="1" applyProtection="1">
      <alignment vertical="center"/>
    </xf>
    <xf numFmtId="0" fontId="0" fillId="0" borderId="0" xfId="0"/>
    <xf numFmtId="0" fontId="81" fillId="0" borderId="0" xfId="0" applyFont="1" applyFill="1" applyBorder="1" applyAlignment="1" applyProtection="1">
      <alignment horizontal="left"/>
      <protection locked="0"/>
    </xf>
    <xf numFmtId="0" fontId="7" fillId="18" borderId="13" xfId="0" applyFont="1" applyFill="1" applyBorder="1" applyAlignment="1" applyProtection="1">
      <alignment horizontal="left"/>
      <protection locked="0"/>
    </xf>
    <xf numFmtId="0" fontId="7" fillId="18" borderId="8" xfId="0" applyFont="1" applyFill="1" applyBorder="1" applyAlignment="1" applyProtection="1">
      <alignment horizontal="left"/>
      <protection locked="0"/>
    </xf>
    <xf numFmtId="0" fontId="7" fillId="18" borderId="26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</xf>
    <xf numFmtId="0" fontId="7" fillId="18" borderId="4" xfId="0" applyFont="1" applyFill="1" applyBorder="1" applyAlignment="1" applyProtection="1">
      <alignment horizontal="left"/>
      <protection locked="0"/>
    </xf>
    <xf numFmtId="0" fontId="7" fillId="18" borderId="12" xfId="0" applyFont="1" applyFill="1" applyBorder="1" applyAlignment="1" applyProtection="1">
      <alignment horizontal="left"/>
      <protection locked="0"/>
    </xf>
    <xf numFmtId="0" fontId="6" fillId="9" borderId="13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22" fillId="9" borderId="13" xfId="0" applyFont="1" applyFill="1" applyBorder="1" applyProtection="1">
      <protection locked="0"/>
    </xf>
    <xf numFmtId="0" fontId="22" fillId="9" borderId="7" xfId="0" applyFont="1" applyFill="1" applyBorder="1" applyProtection="1">
      <protection locked="0"/>
    </xf>
    <xf numFmtId="0" fontId="22" fillId="9" borderId="8" xfId="0" applyFont="1" applyFill="1" applyBorder="1" applyProtection="1"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11" borderId="13" xfId="0" applyFont="1" applyFill="1" applyBorder="1" applyAlignment="1" applyProtection="1">
      <alignment horizontal="left"/>
      <protection locked="0"/>
    </xf>
    <xf numFmtId="0" fontId="7" fillId="11" borderId="8" xfId="0" applyFont="1" applyFill="1" applyBorder="1" applyAlignment="1" applyProtection="1">
      <alignment horizontal="left"/>
      <protection locked="0"/>
    </xf>
    <xf numFmtId="0" fontId="7" fillId="18" borderId="59" xfId="0" applyFont="1" applyFill="1" applyBorder="1" applyAlignment="1" applyProtection="1">
      <alignment horizontal="left"/>
      <protection locked="0"/>
    </xf>
    <xf numFmtId="0" fontId="7" fillId="18" borderId="56" xfId="0" applyFont="1" applyFill="1" applyBorder="1" applyAlignment="1" applyProtection="1">
      <alignment horizontal="left"/>
      <protection locked="0"/>
    </xf>
    <xf numFmtId="0" fontId="7" fillId="11" borderId="4" xfId="0" applyFont="1" applyFill="1" applyBorder="1" applyAlignment="1" applyProtection="1">
      <alignment horizontal="left"/>
      <protection locked="0"/>
    </xf>
    <xf numFmtId="0" fontId="7" fillId="11" borderId="12" xfId="0" applyFont="1" applyFill="1" applyBorder="1" applyAlignment="1" applyProtection="1">
      <alignment horizontal="left"/>
      <protection locked="0"/>
    </xf>
    <xf numFmtId="0" fontId="7" fillId="0" borderId="2" xfId="0" applyFont="1" applyFill="1" applyBorder="1" applyAlignment="1" applyProtection="1">
      <alignment horizontal="left"/>
      <protection locked="0"/>
    </xf>
    <xf numFmtId="0" fontId="7" fillId="18" borderId="9" xfId="0" applyFont="1" applyFill="1" applyBorder="1" applyAlignment="1" applyProtection="1">
      <alignment horizontal="left"/>
      <protection locked="0"/>
    </xf>
    <xf numFmtId="0" fontId="7" fillId="18" borderId="10" xfId="0" applyFont="1" applyFill="1" applyBorder="1" applyAlignment="1" applyProtection="1">
      <alignment horizontal="left"/>
      <protection locked="0"/>
    </xf>
    <xf numFmtId="0" fontId="6" fillId="9" borderId="13" xfId="0" applyFont="1" applyFill="1" applyBorder="1" applyAlignment="1" applyProtection="1">
      <alignment horizontal="left"/>
      <protection locked="0"/>
    </xf>
    <xf numFmtId="0" fontId="6" fillId="9" borderId="7" xfId="0" applyFont="1" applyFill="1" applyBorder="1" applyAlignment="1" applyProtection="1">
      <alignment horizontal="left"/>
      <protection locked="0"/>
    </xf>
    <xf numFmtId="0" fontId="6" fillId="9" borderId="8" xfId="0" applyFont="1" applyFill="1" applyBorder="1" applyAlignment="1" applyProtection="1">
      <alignment horizontal="left"/>
      <protection locked="0"/>
    </xf>
    <xf numFmtId="0" fontId="23" fillId="9" borderId="13" xfId="0" applyFont="1" applyFill="1" applyBorder="1" applyAlignment="1" applyProtection="1">
      <alignment horizontal="left"/>
      <protection locked="0"/>
    </xf>
    <xf numFmtId="0" fontId="23" fillId="9" borderId="7" xfId="0" applyFont="1" applyFill="1" applyBorder="1" applyAlignment="1" applyProtection="1">
      <alignment horizontal="left"/>
      <protection locked="0"/>
    </xf>
    <xf numFmtId="0" fontId="23" fillId="9" borderId="8" xfId="0" applyFont="1" applyFill="1" applyBorder="1" applyAlignment="1" applyProtection="1">
      <alignment horizontal="left"/>
      <protection locked="0"/>
    </xf>
    <xf numFmtId="0" fontId="42" fillId="11" borderId="0" xfId="0" applyFont="1" applyFill="1" applyAlignment="1" applyProtection="1">
      <alignment horizontal="right"/>
    </xf>
    <xf numFmtId="0" fontId="42" fillId="11" borderId="3" xfId="0" applyFont="1" applyFill="1" applyBorder="1" applyAlignment="1" applyProtection="1">
      <alignment horizontal="right"/>
    </xf>
    <xf numFmtId="49" fontId="7" fillId="18" borderId="13" xfId="0" applyNumberFormat="1" applyFont="1" applyFill="1" applyBorder="1" applyAlignment="1" applyProtection="1">
      <alignment horizontal="left"/>
      <protection locked="0"/>
    </xf>
    <xf numFmtId="49" fontId="7" fillId="18" borderId="8" xfId="0" applyNumberFormat="1" applyFont="1" applyFill="1" applyBorder="1" applyAlignment="1" applyProtection="1">
      <alignment horizontal="left"/>
      <protection locked="0"/>
    </xf>
    <xf numFmtId="0" fontId="7" fillId="18" borderId="13" xfId="0" applyFont="1" applyFill="1" applyBorder="1" applyAlignment="1" applyProtection="1">
      <alignment horizontal="center"/>
      <protection locked="0"/>
    </xf>
    <xf numFmtId="0" fontId="7" fillId="18" borderId="8" xfId="0" applyFont="1" applyFill="1" applyBorder="1" applyAlignment="1" applyProtection="1">
      <alignment horizontal="center"/>
      <protection locked="0"/>
    </xf>
    <xf numFmtId="0" fontId="37" fillId="11" borderId="13" xfId="0" applyFont="1" applyFill="1" applyBorder="1" applyProtection="1">
      <protection locked="0"/>
    </xf>
    <xf numFmtId="0" fontId="37" fillId="11" borderId="8" xfId="0" applyFont="1" applyFill="1" applyBorder="1" applyProtection="1">
      <protection locked="0"/>
    </xf>
    <xf numFmtId="0" fontId="7" fillId="18" borderId="57" xfId="0" applyFont="1" applyFill="1" applyBorder="1" applyAlignment="1" applyProtection="1">
      <alignment horizontal="left"/>
      <protection locked="0"/>
    </xf>
    <xf numFmtId="0" fontId="7" fillId="18" borderId="58" xfId="0" applyFont="1" applyFill="1" applyBorder="1" applyAlignment="1" applyProtection="1">
      <alignment horizontal="left"/>
      <protection locked="0"/>
    </xf>
    <xf numFmtId="0" fontId="7" fillId="18" borderId="49" xfId="0" applyFont="1" applyFill="1" applyBorder="1" applyAlignment="1" applyProtection="1">
      <alignment horizontal="left"/>
      <protection locked="0"/>
    </xf>
    <xf numFmtId="0" fontId="7" fillId="18" borderId="45" xfId="0" applyFont="1" applyFill="1" applyBorder="1" applyAlignment="1" applyProtection="1">
      <alignment horizontal="left"/>
      <protection locked="0"/>
    </xf>
    <xf numFmtId="0" fontId="37" fillId="0" borderId="13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18" fillId="10" borderId="13" xfId="0" applyFont="1" applyFill="1" applyBorder="1" applyAlignment="1" applyProtection="1">
      <alignment horizontal="right"/>
    </xf>
    <xf numFmtId="0" fontId="18" fillId="10" borderId="7" xfId="0" applyFont="1" applyFill="1" applyBorder="1" applyAlignment="1" applyProtection="1">
      <alignment horizontal="right"/>
    </xf>
    <xf numFmtId="49" fontId="22" fillId="0" borderId="1" xfId="0" applyNumberFormat="1" applyFont="1" applyFill="1" applyBorder="1" applyAlignment="1" applyProtection="1">
      <alignment horizontal="left"/>
    </xf>
    <xf numFmtId="0" fontId="7" fillId="18" borderId="7" xfId="0" applyFont="1" applyFill="1" applyBorder="1" applyAlignment="1" applyProtection="1">
      <alignment horizontal="center"/>
      <protection locked="0"/>
    </xf>
    <xf numFmtId="0" fontId="7" fillId="18" borderId="7" xfId="0" applyFont="1" applyFill="1" applyBorder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0" fillId="0" borderId="0" xfId="0"/>
    <xf numFmtId="0" fontId="51" fillId="0" borderId="0" xfId="0" applyFont="1"/>
    <xf numFmtId="0" fontId="51" fillId="0" borderId="0" xfId="0" applyFont="1" applyAlignment="1">
      <alignment horizontal="center"/>
    </xf>
    <xf numFmtId="0" fontId="8" fillId="0" borderId="0" xfId="0" applyFont="1"/>
    <xf numFmtId="0" fontId="81" fillId="0" borderId="13" xfId="3" applyFont="1" applyFill="1" applyBorder="1" applyAlignment="1" applyProtection="1">
      <alignment horizontal="left"/>
    </xf>
    <xf numFmtId="0" fontId="81" fillId="0" borderId="7" xfId="3" applyFont="1" applyFill="1" applyBorder="1" applyAlignment="1" applyProtection="1">
      <alignment horizontal="left"/>
    </xf>
    <xf numFmtId="170" fontId="6" fillId="0" borderId="13" xfId="0" applyNumberFormat="1" applyFont="1" applyBorder="1" applyAlignment="1">
      <alignment horizontal="left" vertical="center"/>
    </xf>
    <xf numFmtId="170" fontId="6" fillId="0" borderId="8" xfId="0" applyNumberFormat="1" applyFont="1" applyBorder="1" applyAlignment="1">
      <alignment horizontal="left" vertical="center"/>
    </xf>
    <xf numFmtId="170" fontId="9" fillId="0" borderId="13" xfId="0" applyNumberFormat="1" applyFont="1" applyBorder="1" applyAlignment="1">
      <alignment horizontal="left" vertical="center"/>
    </xf>
    <xf numFmtId="170" fontId="9" fillId="0" borderId="8" xfId="0" applyNumberFormat="1" applyFont="1" applyBorder="1" applyAlignment="1">
      <alignment horizontal="left" vertical="center"/>
    </xf>
    <xf numFmtId="170" fontId="9" fillId="0" borderId="13" xfId="3" applyNumberFormat="1" applyFont="1" applyFill="1" applyBorder="1" applyAlignment="1" applyProtection="1">
      <alignment horizontal="left"/>
    </xf>
    <xf numFmtId="170" fontId="9" fillId="0" borderId="60" xfId="3" applyNumberFormat="1" applyFont="1" applyFill="1" applyBorder="1" applyAlignment="1" applyProtection="1">
      <alignment horizontal="left"/>
    </xf>
    <xf numFmtId="170" fontId="9" fillId="0" borderId="8" xfId="3" applyNumberFormat="1" applyFont="1" applyFill="1" applyBorder="1" applyAlignment="1" applyProtection="1">
      <alignment horizontal="left"/>
    </xf>
    <xf numFmtId="0" fontId="7" fillId="0" borderId="13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3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3" xfId="3" applyFont="1" applyFill="1" applyBorder="1" applyAlignment="1" applyProtection="1">
      <alignment horizontal="left"/>
    </xf>
    <xf numFmtId="0" fontId="7" fillId="0" borderId="7" xfId="3" applyFont="1" applyFill="1" applyBorder="1" applyAlignment="1" applyProtection="1">
      <alignment horizontal="left"/>
    </xf>
    <xf numFmtId="170" fontId="9" fillId="0" borderId="13" xfId="0" applyNumberFormat="1" applyFont="1" applyBorder="1" applyAlignment="1">
      <alignment horizontal="left"/>
    </xf>
    <xf numFmtId="170" fontId="9" fillId="0" borderId="8" xfId="0" applyNumberFormat="1" applyFont="1" applyBorder="1" applyAlignment="1">
      <alignment horizontal="left"/>
    </xf>
    <xf numFmtId="170" fontId="9" fillId="0" borderId="13" xfId="0" applyNumberFormat="1" applyFont="1" applyBorder="1" applyAlignment="1" applyProtection="1">
      <alignment horizontal="left"/>
    </xf>
    <xf numFmtId="170" fontId="9" fillId="0" borderId="8" xfId="0" applyNumberFormat="1" applyFont="1" applyBorder="1" applyAlignment="1" applyProtection="1">
      <alignment horizontal="left"/>
    </xf>
    <xf numFmtId="170" fontId="9" fillId="0" borderId="60" xfId="0" applyNumberFormat="1" applyFont="1" applyBorder="1" applyAlignment="1" applyProtection="1">
      <alignment horizontal="left"/>
    </xf>
    <xf numFmtId="0" fontId="7" fillId="0" borderId="13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left"/>
    </xf>
    <xf numFmtId="0" fontId="10" fillId="0" borderId="57" xfId="0" applyFont="1" applyBorder="1" applyAlignment="1" applyProtection="1">
      <alignment horizontal="left"/>
    </xf>
    <xf numFmtId="0" fontId="10" fillId="0" borderId="27" xfId="0" applyFont="1" applyBorder="1" applyAlignment="1" applyProtection="1">
      <alignment horizontal="left"/>
    </xf>
    <xf numFmtId="170" fontId="95" fillId="0" borderId="2" xfId="0" applyNumberFormat="1" applyFont="1" applyBorder="1" applyAlignment="1" applyProtection="1">
      <alignment horizontal="center"/>
    </xf>
    <xf numFmtId="170" fontId="95" fillId="0" borderId="1" xfId="0" applyNumberFormat="1" applyFont="1" applyBorder="1" applyAlignment="1" applyProtection="1">
      <alignment horizontal="center"/>
    </xf>
    <xf numFmtId="170" fontId="95" fillId="0" borderId="0" xfId="0" applyNumberFormat="1" applyFont="1" applyBorder="1" applyAlignment="1" applyProtection="1">
      <alignment horizontal="center"/>
    </xf>
    <xf numFmtId="0" fontId="45" fillId="0" borderId="9" xfId="0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183" fillId="0" borderId="0" xfId="0" applyNumberFormat="1" applyFont="1" applyBorder="1" applyAlignment="1" applyProtection="1">
      <alignment horizontal="left"/>
    </xf>
    <xf numFmtId="0" fontId="183" fillId="0" borderId="22" xfId="0" applyNumberFormat="1" applyFont="1" applyBorder="1" applyAlignment="1" applyProtection="1">
      <alignment horizontal="left"/>
    </xf>
    <xf numFmtId="0" fontId="56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50" fillId="0" borderId="0" xfId="0" applyFont="1" applyFill="1" applyAlignment="1">
      <alignment horizontal="left"/>
    </xf>
    <xf numFmtId="0" fontId="37" fillId="0" borderId="1" xfId="0" applyFont="1" applyBorder="1" applyAlignment="1" applyProtection="1">
      <alignment horizontal="left"/>
    </xf>
    <xf numFmtId="0" fontId="37" fillId="0" borderId="31" xfId="0" applyFont="1" applyBorder="1" applyAlignment="1" applyProtection="1">
      <alignment horizontal="left"/>
    </xf>
    <xf numFmtId="0" fontId="7" fillId="0" borderId="21" xfId="0" applyFont="1" applyFill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65" fillId="0" borderId="1" xfId="0" applyFont="1" applyBorder="1" applyAlignment="1" applyProtection="1">
      <alignment horizontal="left"/>
    </xf>
    <xf numFmtId="0" fontId="95" fillId="0" borderId="1" xfId="0" applyFont="1" applyBorder="1" applyAlignment="1" applyProtection="1">
      <alignment horizontal="left" vertical="center"/>
    </xf>
    <xf numFmtId="0" fontId="20" fillId="11" borderId="0" xfId="0" applyFont="1" applyFill="1" applyAlignment="1">
      <alignment horizontal="center"/>
    </xf>
    <xf numFmtId="0" fontId="2" fillId="0" borderId="53" xfId="0" applyFont="1" applyFill="1" applyBorder="1" applyAlignment="1">
      <alignment horizontal="left"/>
    </xf>
    <xf numFmtId="0" fontId="2" fillId="0" borderId="61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60" xfId="0" applyFont="1" applyFill="1" applyBorder="1" applyAlignment="1">
      <alignment horizontal="left"/>
    </xf>
    <xf numFmtId="170" fontId="72" fillId="0" borderId="7" xfId="0" applyNumberFormat="1" applyFont="1" applyFill="1" applyBorder="1" applyAlignment="1">
      <alignment horizontal="left"/>
    </xf>
    <xf numFmtId="170" fontId="72" fillId="0" borderId="60" xfId="0" applyNumberFormat="1" applyFont="1" applyFill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2" fillId="0" borderId="62" xfId="0" applyFont="1" applyFill="1" applyBorder="1" applyAlignment="1">
      <alignment horizontal="left"/>
    </xf>
    <xf numFmtId="170" fontId="72" fillId="0" borderId="27" xfId="0" applyNumberFormat="1" applyFont="1" applyFill="1" applyBorder="1" applyAlignment="1">
      <alignment horizontal="left"/>
    </xf>
    <xf numFmtId="170" fontId="72" fillId="0" borderId="62" xfId="0" applyNumberFormat="1" applyFont="1" applyFill="1" applyBorder="1" applyAlignment="1">
      <alignment horizontal="left"/>
    </xf>
    <xf numFmtId="0" fontId="95" fillId="0" borderId="1" xfId="0" applyFont="1" applyFill="1" applyBorder="1" applyAlignment="1">
      <alignment horizontal="left"/>
    </xf>
    <xf numFmtId="0" fontId="95" fillId="0" borderId="7" xfId="0" applyFont="1" applyFill="1" applyBorder="1" applyAlignment="1">
      <alignment horizontal="left"/>
    </xf>
    <xf numFmtId="0" fontId="44" fillId="0" borderId="0" xfId="0" applyFont="1" applyAlignment="1">
      <alignment horizontal="center"/>
    </xf>
    <xf numFmtId="0" fontId="31" fillId="0" borderId="1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56" fillId="0" borderId="0" xfId="0" applyFont="1"/>
    <xf numFmtId="0" fontId="8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56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0" xfId="0" applyFont="1" applyBorder="1"/>
    <xf numFmtId="0" fontId="2" fillId="0" borderId="3" xfId="0" applyFont="1" applyBorder="1"/>
    <xf numFmtId="0" fontId="8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2" fillId="0" borderId="13" xfId="0" applyFont="1" applyBorder="1" applyAlignment="1" applyProtection="1">
      <alignment horizontal="left"/>
    </xf>
    <xf numFmtId="0" fontId="22" fillId="0" borderId="7" xfId="0" applyFont="1" applyBorder="1" applyAlignment="1" applyProtection="1">
      <alignment horizontal="left"/>
    </xf>
    <xf numFmtId="0" fontId="22" fillId="0" borderId="8" xfId="0" applyFont="1" applyBorder="1" applyAlignment="1" applyProtection="1">
      <alignment horizontal="left"/>
    </xf>
    <xf numFmtId="0" fontId="0" fillId="0" borderId="7" xfId="0" applyBorder="1" applyAlignment="1" applyProtection="1">
      <alignment horizontal="left" vertical="center"/>
    </xf>
    <xf numFmtId="170" fontId="20" fillId="0" borderId="0" xfId="0" applyNumberFormat="1" applyFont="1" applyBorder="1" applyAlignment="1" applyProtection="1">
      <alignment horizontal="left" vertical="center" wrapText="1"/>
    </xf>
    <xf numFmtId="0" fontId="9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4" fontId="0" fillId="0" borderId="1" xfId="0" applyNumberFormat="1" applyBorder="1" applyAlignment="1" applyProtection="1">
      <alignment horizontal="left" vertical="center"/>
    </xf>
    <xf numFmtId="0" fontId="95" fillId="0" borderId="1" xfId="0" applyFont="1" applyFill="1" applyBorder="1"/>
    <xf numFmtId="170" fontId="12" fillId="0" borderId="7" xfId="0" applyNumberFormat="1" applyFont="1" applyBorder="1" applyAlignment="1">
      <alignment horizontal="left"/>
    </xf>
    <xf numFmtId="0" fontId="7" fillId="0" borderId="1" xfId="0" applyFont="1" applyBorder="1" applyAlignment="1" applyProtection="1">
      <alignment horizontal="left"/>
    </xf>
    <xf numFmtId="0" fontId="22" fillId="0" borderId="36" xfId="0" applyFont="1" applyBorder="1" applyAlignment="1" applyProtection="1">
      <alignment horizontal="left"/>
    </xf>
    <xf numFmtId="170" fontId="7" fillId="0" borderId="13" xfId="0" applyNumberFormat="1" applyFont="1" applyBorder="1" applyAlignment="1" applyProtection="1">
      <alignment horizontal="left"/>
    </xf>
    <xf numFmtId="170" fontId="7" fillId="0" borderId="7" xfId="0" applyNumberFormat="1" applyFont="1" applyBorder="1" applyAlignment="1" applyProtection="1">
      <alignment horizontal="left"/>
    </xf>
    <xf numFmtId="164" fontId="22" fillId="0" borderId="0" xfId="0" applyNumberFormat="1" applyFont="1" applyFill="1" applyBorder="1" applyAlignment="1" applyProtection="1">
      <alignment horizontal="left"/>
    </xf>
    <xf numFmtId="164" fontId="117" fillId="0" borderId="5" xfId="0" applyNumberFormat="1" applyFont="1" applyFill="1" applyBorder="1" applyAlignment="1" applyProtection="1">
      <alignment horizontal="left"/>
    </xf>
    <xf numFmtId="164" fontId="117" fillId="0" borderId="0" xfId="0" applyNumberFormat="1" applyFont="1" applyFill="1" applyBorder="1" applyAlignment="1" applyProtection="1">
      <alignment horizontal="left"/>
    </xf>
    <xf numFmtId="164" fontId="117" fillId="0" borderId="3" xfId="0" applyNumberFormat="1" applyFont="1" applyFill="1" applyBorder="1" applyAlignment="1" applyProtection="1">
      <alignment horizontal="left"/>
    </xf>
    <xf numFmtId="164" fontId="22" fillId="0" borderId="0" xfId="0" applyNumberFormat="1" applyFont="1" applyFill="1" applyBorder="1" applyAlignment="1" applyProtection="1">
      <alignment horizontal="center"/>
    </xf>
    <xf numFmtId="0" fontId="44" fillId="0" borderId="16" xfId="0" applyFont="1" applyBorder="1" applyAlignment="1" applyProtection="1">
      <alignment horizontal="center" vertical="center"/>
    </xf>
    <xf numFmtId="0" fontId="44" fillId="0" borderId="29" xfId="0" applyFont="1" applyBorder="1" applyAlignment="1" applyProtection="1">
      <alignment horizontal="center" vertical="center"/>
    </xf>
    <xf numFmtId="0" fontId="44" fillId="0" borderId="17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left" vertical="center"/>
    </xf>
    <xf numFmtId="0" fontId="7" fillId="0" borderId="22" xfId="0" applyFont="1" applyBorder="1" applyAlignment="1" applyProtection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0" fillId="0" borderId="7" xfId="0" applyBorder="1" applyAlignment="1" applyProtection="1">
      <alignment horizontal="left"/>
    </xf>
    <xf numFmtId="14" fontId="95" fillId="0" borderId="7" xfId="0" applyNumberFormat="1" applyFont="1" applyFill="1" applyBorder="1" applyAlignment="1">
      <alignment horizontal="left"/>
    </xf>
    <xf numFmtId="14" fontId="95" fillId="11" borderId="0" xfId="0" applyNumberFormat="1" applyFont="1" applyFill="1" applyBorder="1" applyAlignment="1">
      <alignment horizontal="center"/>
    </xf>
    <xf numFmtId="0" fontId="95" fillId="0" borderId="2" xfId="0" applyFont="1" applyFill="1" applyBorder="1" applyAlignment="1">
      <alignment horizontal="left"/>
    </xf>
    <xf numFmtId="0" fontId="37" fillId="0" borderId="10" xfId="0" applyFont="1" applyBorder="1" applyAlignment="1" applyProtection="1">
      <alignment horizontal="left"/>
    </xf>
    <xf numFmtId="14" fontId="0" fillId="0" borderId="0" xfId="0" applyNumberFormat="1" applyBorder="1" applyAlignment="1" applyProtection="1">
      <alignment horizontal="center"/>
    </xf>
    <xf numFmtId="6" fontId="0" fillId="0" borderId="1" xfId="0" applyNumberForma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0" fillId="0" borderId="1" xfId="0" applyBorder="1" applyAlignment="1" applyProtection="1">
      <alignment horizontal="left"/>
    </xf>
    <xf numFmtId="0" fontId="0" fillId="0" borderId="7" xfId="0" applyBorder="1" applyAlignment="1">
      <alignment horizontal="left" vertical="center"/>
    </xf>
    <xf numFmtId="0" fontId="2" fillId="0" borderId="0" xfId="0" applyFont="1" applyBorder="1" applyProtection="1"/>
    <xf numFmtId="0" fontId="2" fillId="0" borderId="3" xfId="0" applyFont="1" applyBorder="1" applyProtection="1"/>
    <xf numFmtId="0" fontId="165" fillId="0" borderId="0" xfId="0" applyFont="1" applyFill="1" applyBorder="1" applyAlignment="1">
      <alignment horizontal="center"/>
    </xf>
    <xf numFmtId="0" fontId="22" fillId="0" borderId="13" xfId="0" applyNumberFormat="1" applyFont="1" applyBorder="1" applyAlignment="1" applyProtection="1">
      <alignment horizontal="left"/>
    </xf>
    <xf numFmtId="0" fontId="22" fillId="0" borderId="7" xfId="0" applyNumberFormat="1" applyFont="1" applyBorder="1" applyAlignment="1" applyProtection="1">
      <alignment horizontal="left"/>
    </xf>
    <xf numFmtId="0" fontId="22" fillId="0" borderId="8" xfId="0" applyNumberFormat="1" applyFont="1" applyBorder="1" applyAlignment="1" applyProtection="1">
      <alignment horizontal="left"/>
    </xf>
    <xf numFmtId="0" fontId="37" fillId="0" borderId="7" xfId="0" applyFont="1" applyBorder="1" applyAlignment="1" applyProtection="1">
      <alignment horizontal="left"/>
    </xf>
    <xf numFmtId="0" fontId="22" fillId="0" borderId="13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177" fillId="0" borderId="0" xfId="0" applyFont="1" applyFill="1" applyBorder="1" applyAlignment="1">
      <alignment horizontal="center"/>
    </xf>
    <xf numFmtId="0" fontId="11" fillId="0" borderId="7" xfId="0" applyFont="1" applyBorder="1" applyAlignment="1" applyProtection="1">
      <alignment horizontal="left" vertical="top"/>
    </xf>
    <xf numFmtId="0" fontId="11" fillId="0" borderId="60" xfId="0" applyFont="1" applyBorder="1" applyAlignment="1" applyProtection="1">
      <alignment horizontal="left" vertical="top"/>
    </xf>
    <xf numFmtId="0" fontId="177" fillId="0" borderId="0" xfId="0" applyFont="1" applyFill="1" applyBorder="1" applyAlignment="1"/>
    <xf numFmtId="0" fontId="0" fillId="0" borderId="0" xfId="0" applyFont="1" applyFill="1" applyBorder="1" applyAlignment="1"/>
    <xf numFmtId="0" fontId="182" fillId="0" borderId="0" xfId="0" applyFont="1" applyFill="1" applyBorder="1" applyAlignment="1"/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156" fillId="0" borderId="0" xfId="0" applyFont="1" applyBorder="1" applyAlignment="1">
      <alignment horizontal="left" vertical="center"/>
    </xf>
    <xf numFmtId="0" fontId="156" fillId="0" borderId="22" xfId="0" applyFont="1" applyBorder="1" applyAlignment="1">
      <alignment horizontal="left" vertical="center"/>
    </xf>
    <xf numFmtId="0" fontId="22" fillId="0" borderId="0" xfId="0" applyFont="1" applyBorder="1" applyAlignment="1" applyProtection="1">
      <alignment horizontal="left"/>
    </xf>
    <xf numFmtId="0" fontId="22" fillId="0" borderId="22" xfId="0" applyFont="1" applyBorder="1" applyAlignment="1" applyProtection="1">
      <alignment horizontal="left"/>
    </xf>
    <xf numFmtId="0" fontId="22" fillId="0" borderId="9" xfId="0" applyFont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10" xfId="0" applyFont="1" applyBorder="1" applyAlignment="1" applyProtection="1">
      <alignment horizontal="left"/>
    </xf>
    <xf numFmtId="0" fontId="22" fillId="0" borderId="13" xfId="0" applyFont="1" applyFill="1" applyBorder="1" applyAlignment="1" applyProtection="1">
      <alignment horizontal="left"/>
    </xf>
    <xf numFmtId="0" fontId="22" fillId="0" borderId="7" xfId="0" applyFont="1" applyFill="1" applyBorder="1" applyAlignment="1" applyProtection="1">
      <alignment horizontal="left"/>
    </xf>
    <xf numFmtId="0" fontId="22" fillId="0" borderId="8" xfId="0" applyFont="1" applyFill="1" applyBorder="1" applyAlignment="1" applyProtection="1">
      <alignment horizontal="left"/>
    </xf>
    <xf numFmtId="0" fontId="83" fillId="0" borderId="1" xfId="0" applyFont="1" applyBorder="1" applyAlignment="1" applyProtection="1">
      <alignment horizontal="left"/>
    </xf>
    <xf numFmtId="0" fontId="22" fillId="11" borderId="13" xfId="0" applyFont="1" applyFill="1" applyBorder="1" applyAlignment="1" applyProtection="1">
      <alignment horizontal="left"/>
    </xf>
    <xf numFmtId="0" fontId="22" fillId="11" borderId="7" xfId="0" applyFont="1" applyFill="1" applyBorder="1" applyAlignment="1" applyProtection="1">
      <alignment horizontal="left"/>
    </xf>
    <xf numFmtId="0" fontId="22" fillId="11" borderId="8" xfId="0" applyFont="1" applyFill="1" applyBorder="1" applyAlignment="1" applyProtection="1">
      <alignment horizontal="left"/>
    </xf>
    <xf numFmtId="0" fontId="22" fillId="0" borderId="13" xfId="0" applyFont="1" applyBorder="1"/>
    <xf numFmtId="0" fontId="22" fillId="0" borderId="7" xfId="0" applyFont="1" applyBorder="1"/>
    <xf numFmtId="0" fontId="22" fillId="0" borderId="8" xfId="0" applyFont="1" applyBorder="1"/>
    <xf numFmtId="0" fontId="22" fillId="0" borderId="0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76" fillId="0" borderId="7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7" fillId="0" borderId="11" xfId="0" applyFont="1" applyBorder="1" applyAlignment="1">
      <alignment horizontal="left" vertical="center"/>
    </xf>
    <xf numFmtId="0" fontId="127" fillId="0" borderId="0" xfId="0" applyFont="1" applyFill="1" applyBorder="1" applyAlignment="1" applyProtection="1">
      <alignment horizontal="center"/>
    </xf>
    <xf numFmtId="164" fontId="22" fillId="0" borderId="3" xfId="0" applyNumberFormat="1" applyFont="1" applyFill="1" applyBorder="1" applyAlignment="1" applyProtection="1">
      <alignment horizontal="left"/>
    </xf>
    <xf numFmtId="49" fontId="22" fillId="0" borderId="13" xfId="0" applyNumberFormat="1" applyFont="1" applyFill="1" applyBorder="1" applyAlignment="1" applyProtection="1">
      <alignment horizontal="left"/>
    </xf>
    <xf numFmtId="49" fontId="22" fillId="0" borderId="7" xfId="0" applyNumberFormat="1" applyFont="1" applyFill="1" applyBorder="1" applyAlignment="1" applyProtection="1">
      <alignment horizontal="left"/>
    </xf>
    <xf numFmtId="49" fontId="22" fillId="0" borderId="8" xfId="0" applyNumberFormat="1" applyFont="1" applyFill="1" applyBorder="1" applyAlignment="1" applyProtection="1">
      <alignment horizontal="left"/>
    </xf>
    <xf numFmtId="164" fontId="44" fillId="0" borderId="16" xfId="0" applyNumberFormat="1" applyFont="1" applyFill="1" applyBorder="1" applyAlignment="1" applyProtection="1">
      <alignment horizontal="center"/>
    </xf>
    <xf numFmtId="164" fontId="44" fillId="0" borderId="29" xfId="0" applyNumberFormat="1" applyFont="1" applyFill="1" applyBorder="1" applyAlignment="1" applyProtection="1">
      <alignment horizontal="center"/>
    </xf>
    <xf numFmtId="164" fontId="22" fillId="0" borderId="21" xfId="0" applyNumberFormat="1" applyFont="1" applyFill="1" applyBorder="1" applyAlignment="1" applyProtection="1">
      <alignment horizontal="center" vertical="center" wrapText="1"/>
    </xf>
    <xf numFmtId="164" fontId="22" fillId="0" borderId="0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Border="1" applyProtection="1"/>
    <xf numFmtId="0" fontId="22" fillId="0" borderId="0" xfId="0" applyFont="1" applyFill="1" applyBorder="1" applyAlignment="1" applyProtection="1">
      <alignment horizontal="left"/>
    </xf>
    <xf numFmtId="0" fontId="7" fillId="0" borderId="0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22" fillId="19" borderId="0" xfId="0" applyFont="1" applyFill="1" applyBorder="1"/>
    <xf numFmtId="0" fontId="22" fillId="19" borderId="3" xfId="0" applyFont="1" applyFill="1" applyBorder="1"/>
    <xf numFmtId="170" fontId="76" fillId="0" borderId="7" xfId="0" applyNumberFormat="1" applyFont="1" applyBorder="1" applyAlignment="1">
      <alignment horizontal="left"/>
    </xf>
    <xf numFmtId="0" fontId="76" fillId="0" borderId="1" xfId="0" applyFont="1" applyBorder="1" applyAlignment="1">
      <alignment horizontal="left"/>
    </xf>
    <xf numFmtId="0" fontId="134" fillId="0" borderId="19" xfId="0" applyFont="1" applyFill="1" applyBorder="1" applyAlignment="1" applyProtection="1">
      <alignment horizontal="right"/>
    </xf>
    <xf numFmtId="0" fontId="134" fillId="0" borderId="20" xfId="0" applyFont="1" applyFill="1" applyBorder="1" applyAlignment="1" applyProtection="1">
      <alignment horizontal="right"/>
    </xf>
    <xf numFmtId="0" fontId="134" fillId="0" borderId="0" xfId="0" applyFont="1" applyFill="1" applyBorder="1" applyAlignment="1" applyProtection="1">
      <alignment horizontal="right"/>
    </xf>
    <xf numFmtId="0" fontId="134" fillId="0" borderId="22" xfId="0" applyFont="1" applyFill="1" applyBorder="1" applyAlignment="1" applyProtection="1">
      <alignment horizontal="right"/>
    </xf>
    <xf numFmtId="0" fontId="7" fillId="0" borderId="53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vertical="center"/>
    </xf>
    <xf numFmtId="0" fontId="181" fillId="0" borderId="0" xfId="0" applyFont="1" applyBorder="1" applyProtection="1"/>
    <xf numFmtId="0" fontId="106" fillId="0" borderId="0" xfId="0" applyFont="1" applyBorder="1" applyAlignment="1" applyProtection="1">
      <alignment vertical="center"/>
    </xf>
    <xf numFmtId="0" fontId="7" fillId="0" borderId="8" xfId="0" applyFont="1" applyBorder="1" applyAlignment="1" applyProtection="1">
      <alignment horizontal="left"/>
    </xf>
    <xf numFmtId="0" fontId="147" fillId="0" borderId="0" xfId="0" applyFont="1" applyFill="1" applyBorder="1" applyAlignment="1" applyProtection="1">
      <alignment horizontal="left"/>
    </xf>
    <xf numFmtId="0" fontId="147" fillId="0" borderId="22" xfId="0" applyFont="1" applyFill="1" applyBorder="1" applyAlignment="1" applyProtection="1">
      <alignment horizontal="left"/>
    </xf>
    <xf numFmtId="0" fontId="134" fillId="0" borderId="0" xfId="0" applyFont="1" applyBorder="1" applyAlignment="1" applyProtection="1">
      <alignment horizontal="left"/>
    </xf>
    <xf numFmtId="0" fontId="134" fillId="0" borderId="22" xfId="0" applyFont="1" applyBorder="1" applyAlignment="1" applyProtection="1">
      <alignment horizontal="left"/>
    </xf>
    <xf numFmtId="0" fontId="95" fillId="0" borderId="0" xfId="0" applyFont="1" applyFill="1" applyAlignment="1">
      <alignment horizontal="left"/>
    </xf>
    <xf numFmtId="0" fontId="8" fillId="0" borderId="5" xfId="0" applyFont="1" applyBorder="1"/>
    <xf numFmtId="0" fontId="8" fillId="0" borderId="0" xfId="0" applyFont="1" applyBorder="1"/>
    <xf numFmtId="0" fontId="8" fillId="0" borderId="3" xfId="0" applyFont="1" applyBorder="1"/>
    <xf numFmtId="0" fontId="42" fillId="0" borderId="5" xfId="0" applyFont="1" applyBorder="1" applyAlignment="1"/>
    <xf numFmtId="0" fontId="42" fillId="0" borderId="0" xfId="0" applyFont="1" applyBorder="1" applyAlignment="1"/>
    <xf numFmtId="0" fontId="52" fillId="0" borderId="0" xfId="0" applyFont="1"/>
    <xf numFmtId="0" fontId="8" fillId="0" borderId="4" xfId="0" applyFont="1" applyBorder="1"/>
    <xf numFmtId="0" fontId="8" fillId="0" borderId="2" xfId="0" applyFont="1" applyBorder="1"/>
    <xf numFmtId="0" fontId="42" fillId="0" borderId="5" xfId="0" applyFont="1" applyBorder="1"/>
    <xf numFmtId="0" fontId="42" fillId="0" borderId="0" xfId="0" applyFont="1" applyBorder="1"/>
    <xf numFmtId="0" fontId="0" fillId="11" borderId="0" xfId="0" applyFill="1" applyAlignment="1">
      <alignment horizontal="left"/>
    </xf>
    <xf numFmtId="0" fontId="25" fillId="0" borderId="21" xfId="0" applyFont="1" applyBorder="1" applyAlignment="1" applyProtection="1">
      <alignment vertical="top"/>
    </xf>
    <xf numFmtId="0" fontId="25" fillId="0" borderId="0" xfId="0" applyFont="1" applyBorder="1" applyAlignment="1" applyProtection="1">
      <alignment vertical="top"/>
    </xf>
    <xf numFmtId="0" fontId="25" fillId="0" borderId="22" xfId="0" applyFont="1" applyBorder="1" applyAlignment="1" applyProtection="1">
      <alignment vertical="top"/>
    </xf>
    <xf numFmtId="0" fontId="0" fillId="0" borderId="7" xfId="0" applyBorder="1" applyAlignment="1">
      <alignment horizontal="left"/>
    </xf>
    <xf numFmtId="0" fontId="20" fillId="0" borderId="11" xfId="0" applyFont="1" applyFill="1" applyBorder="1" applyAlignment="1" applyProtection="1">
      <alignment horizontal="left"/>
    </xf>
    <xf numFmtId="0" fontId="42" fillId="0" borderId="7" xfId="0" applyFont="1" applyBorder="1" applyAlignment="1" applyProtection="1">
      <alignment horizontal="left"/>
    </xf>
    <xf numFmtId="0" fontId="43" fillId="0" borderId="0" xfId="0" applyFont="1" applyAlignment="1">
      <alignment horizontal="center"/>
    </xf>
    <xf numFmtId="0" fontId="44" fillId="2" borderId="16" xfId="0" applyFont="1" applyFill="1" applyBorder="1" applyAlignment="1">
      <alignment horizontal="center" vertical="center"/>
    </xf>
    <xf numFmtId="0" fontId="44" fillId="2" borderId="29" xfId="0" applyFont="1" applyFill="1" applyBorder="1" applyAlignment="1">
      <alignment horizontal="center" vertical="center"/>
    </xf>
    <xf numFmtId="0" fontId="44" fillId="2" borderId="17" xfId="0" applyFont="1" applyFill="1" applyBorder="1" applyAlignment="1">
      <alignment horizontal="center" vertical="center"/>
    </xf>
    <xf numFmtId="170" fontId="12" fillId="0" borderId="1" xfId="0" applyNumberFormat="1" applyFont="1" applyBorder="1" applyAlignment="1">
      <alignment horizontal="left"/>
    </xf>
    <xf numFmtId="0" fontId="0" fillId="0" borderId="1" xfId="0" applyBorder="1" applyAlignment="1" applyProtection="1">
      <alignment horizontal="left" vertical="center"/>
    </xf>
    <xf numFmtId="170" fontId="12" fillId="0" borderId="7" xfId="0" applyNumberFormat="1" applyFont="1" applyBorder="1" applyAlignment="1" applyProtection="1">
      <alignment horizontal="left"/>
    </xf>
    <xf numFmtId="0" fontId="2" fillId="0" borderId="11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105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left"/>
    </xf>
    <xf numFmtId="170" fontId="18" fillId="0" borderId="0" xfId="0" applyNumberFormat="1" applyFont="1" applyAlignment="1" applyProtection="1">
      <alignment horizontal="left"/>
    </xf>
    <xf numFmtId="0" fontId="23" fillId="0" borderId="16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</xf>
    <xf numFmtId="164" fontId="7" fillId="0" borderId="0" xfId="0" applyNumberFormat="1" applyFont="1" applyFill="1" applyBorder="1" applyAlignment="1" applyProtection="1">
      <alignment horizontal="center"/>
    </xf>
    <xf numFmtId="0" fontId="130" fillId="0" borderId="5" xfId="0" applyFont="1" applyBorder="1" applyAlignment="1" applyProtection="1">
      <alignment horizontal="right" vertical="center"/>
    </xf>
    <xf numFmtId="0" fontId="130" fillId="0" borderId="0" xfId="0" applyFont="1" applyBorder="1" applyAlignment="1" applyProtection="1">
      <alignment horizontal="right" vertical="center"/>
    </xf>
    <xf numFmtId="0" fontId="130" fillId="0" borderId="3" xfId="0" applyFont="1" applyBorder="1" applyAlignment="1" applyProtection="1">
      <alignment horizontal="right" vertical="center"/>
    </xf>
    <xf numFmtId="0" fontId="106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22" fillId="0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center"/>
    </xf>
    <xf numFmtId="164" fontId="44" fillId="0" borderId="0" xfId="0" applyNumberFormat="1" applyFont="1" applyFill="1" applyBorder="1" applyAlignment="1" applyProtection="1">
      <alignment horizontal="center" vertical="center"/>
    </xf>
    <xf numFmtId="164" fontId="22" fillId="0" borderId="5" xfId="0" applyNumberFormat="1" applyFont="1" applyFill="1" applyBorder="1" applyAlignment="1" applyProtection="1">
      <alignment horizontal="left"/>
    </xf>
    <xf numFmtId="0" fontId="18" fillId="0" borderId="1" xfId="0" applyFont="1" applyBorder="1"/>
    <xf numFmtId="0" fontId="11" fillId="20" borderId="14" xfId="0" applyFont="1" applyFill="1" applyBorder="1" applyAlignment="1">
      <alignment horizontal="center"/>
    </xf>
    <xf numFmtId="0" fontId="8" fillId="0" borderId="14" xfId="0" applyFont="1" applyBorder="1" applyAlignment="1">
      <alignment horizontal="left" vertical="center"/>
    </xf>
    <xf numFmtId="0" fontId="42" fillId="0" borderId="13" xfId="0" applyFont="1" applyBorder="1" applyAlignment="1">
      <alignment horizontal="left" vertical="center"/>
    </xf>
    <xf numFmtId="0" fontId="42" fillId="0" borderId="8" xfId="0" applyFont="1" applyBorder="1" applyAlignment="1">
      <alignment horizontal="left" vertical="center"/>
    </xf>
    <xf numFmtId="0" fontId="42" fillId="0" borderId="25" xfId="4" applyFont="1" applyBorder="1" applyAlignment="1">
      <alignment horizontal="center" vertical="center"/>
    </xf>
    <xf numFmtId="0" fontId="42" fillId="0" borderId="26" xfId="4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4" fontId="8" fillId="0" borderId="14" xfId="0" applyNumberFormat="1" applyFont="1" applyBorder="1" applyAlignment="1">
      <alignment horizontal="center" vertical="center"/>
    </xf>
    <xf numFmtId="164" fontId="8" fillId="0" borderId="13" xfId="0" applyNumberFormat="1" applyFont="1" applyBorder="1" applyAlignment="1">
      <alignment horizontal="left" vertical="center"/>
    </xf>
    <xf numFmtId="164" fontId="8" fillId="0" borderId="7" xfId="0" applyNumberFormat="1" applyFont="1" applyBorder="1" applyAlignment="1">
      <alignment horizontal="left" vertical="center"/>
    </xf>
    <xf numFmtId="164" fontId="8" fillId="0" borderId="8" xfId="0" applyNumberFormat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72" fillId="0" borderId="0" xfId="0" applyFont="1" applyAlignment="1">
      <alignment vertical="center"/>
    </xf>
    <xf numFmtId="0" fontId="72" fillId="0" borderId="3" xfId="0" applyFont="1" applyBorder="1" applyAlignment="1">
      <alignment vertical="center"/>
    </xf>
    <xf numFmtId="0" fontId="72" fillId="0" borderId="0" xfId="0" applyFont="1" applyAlignment="1">
      <alignment horizontal="center" vertical="center"/>
    </xf>
    <xf numFmtId="0" fontId="39" fillId="0" borderId="13" xfId="0" applyFont="1" applyBorder="1" applyAlignment="1">
      <alignment horizontal="left"/>
    </xf>
    <xf numFmtId="0" fontId="39" fillId="0" borderId="7" xfId="0" applyFont="1" applyBorder="1" applyAlignment="1">
      <alignment horizontal="left"/>
    </xf>
    <xf numFmtId="0" fontId="39" fillId="0" borderId="8" xfId="0" applyFont="1" applyBorder="1" applyAlignment="1">
      <alignment horizontal="left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3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2" fillId="0" borderId="0" xfId="0" applyFont="1" applyAlignment="1">
      <alignment horizontal="left"/>
    </xf>
    <xf numFmtId="0" fontId="14" fillId="0" borderId="1" xfId="0" applyFont="1" applyBorder="1" applyAlignment="1">
      <alignment horizontal="left"/>
    </xf>
    <xf numFmtId="0" fontId="12" fillId="0" borderId="0" xfId="0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/>
    </xf>
  </cellXfs>
  <cellStyles count="6">
    <cellStyle name="Currency" xfId="1" builtinId="4"/>
    <cellStyle name="Hyperlink" xfId="2" builtinId="8"/>
    <cellStyle name="Normal" xfId="0" builtinId="0"/>
    <cellStyle name="Normal 2" xfId="3"/>
    <cellStyle name="Normal_Sheet1" xfId="4"/>
    <cellStyle name="Style 1" xfId="5"/>
  </cellStyles>
  <dxfs count="132"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  <dxf>
      <fill>
        <patternFill patternType="none">
          <bgColor indexed="6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3" Type="http://schemas.openxmlformats.org/officeDocument/2006/relationships/image" Target="../media/image35.jpeg"/><Relationship Id="rId7" Type="http://schemas.openxmlformats.org/officeDocument/2006/relationships/image" Target="../media/image9.png"/><Relationship Id="rId12" Type="http://schemas.openxmlformats.org/officeDocument/2006/relationships/image" Target="../media/image11.pn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2.png"/><Relationship Id="rId11" Type="http://schemas.openxmlformats.org/officeDocument/2006/relationships/image" Target="../media/image106.png"/><Relationship Id="rId5" Type="http://schemas.openxmlformats.org/officeDocument/2006/relationships/image" Target="../media/image101.png"/><Relationship Id="rId10" Type="http://schemas.openxmlformats.org/officeDocument/2006/relationships/image" Target="../media/image105.png"/><Relationship Id="rId4" Type="http://schemas.openxmlformats.org/officeDocument/2006/relationships/image" Target="../media/image18.jpeg"/><Relationship Id="rId9" Type="http://schemas.openxmlformats.org/officeDocument/2006/relationships/image" Target="../media/image10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108.png"/><Relationship Id="rId1" Type="http://schemas.openxmlformats.org/officeDocument/2006/relationships/image" Target="../media/image107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17.emf"/><Relationship Id="rId7" Type="http://schemas.openxmlformats.org/officeDocument/2006/relationships/image" Target="../media/image21.pn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7" Type="http://schemas.openxmlformats.org/officeDocument/2006/relationships/image" Target="../media/image1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22.jpe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7.emf"/><Relationship Id="rId7" Type="http://schemas.openxmlformats.org/officeDocument/2006/relationships/image" Target="../media/image9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1.pn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image" Target="../media/image9.png"/><Relationship Id="rId4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30.jpeg"/><Relationship Id="rId7" Type="http://schemas.openxmlformats.org/officeDocument/2006/relationships/image" Target="../media/image33.jpeg"/><Relationship Id="rId12" Type="http://schemas.openxmlformats.org/officeDocument/2006/relationships/image" Target="../media/image34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5.png"/><Relationship Id="rId11" Type="http://schemas.openxmlformats.org/officeDocument/2006/relationships/image" Target="../media/image14.png"/><Relationship Id="rId5" Type="http://schemas.openxmlformats.org/officeDocument/2006/relationships/image" Target="../media/image32.jpeg"/><Relationship Id="rId10" Type="http://schemas.openxmlformats.org/officeDocument/2006/relationships/image" Target="../media/image9.png"/><Relationship Id="rId4" Type="http://schemas.openxmlformats.org/officeDocument/2006/relationships/image" Target="../media/image31.jpe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.jpeg"/><Relationship Id="rId7" Type="http://schemas.openxmlformats.org/officeDocument/2006/relationships/image" Target="../media/image39.pn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18.jpeg"/><Relationship Id="rId9" Type="http://schemas.openxmlformats.org/officeDocument/2006/relationships/image" Target="../media/image40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jpeg"/><Relationship Id="rId18" Type="http://schemas.openxmlformats.org/officeDocument/2006/relationships/image" Target="../media/image56.jpeg"/><Relationship Id="rId26" Type="http://schemas.openxmlformats.org/officeDocument/2006/relationships/image" Target="../media/image63.jpeg"/><Relationship Id="rId39" Type="http://schemas.openxmlformats.org/officeDocument/2006/relationships/image" Target="../media/image76.jpeg"/><Relationship Id="rId21" Type="http://schemas.openxmlformats.org/officeDocument/2006/relationships/image" Target="../media/image59.jpeg"/><Relationship Id="rId34" Type="http://schemas.openxmlformats.org/officeDocument/2006/relationships/image" Target="../media/image71.jpeg"/><Relationship Id="rId42" Type="http://schemas.openxmlformats.org/officeDocument/2006/relationships/image" Target="../media/image79.png"/><Relationship Id="rId47" Type="http://schemas.openxmlformats.org/officeDocument/2006/relationships/image" Target="../media/image84.png"/><Relationship Id="rId50" Type="http://schemas.openxmlformats.org/officeDocument/2006/relationships/image" Target="../media/image87.jpeg"/><Relationship Id="rId55" Type="http://schemas.openxmlformats.org/officeDocument/2006/relationships/image" Target="../media/image8.png"/><Relationship Id="rId63" Type="http://schemas.openxmlformats.org/officeDocument/2006/relationships/image" Target="../media/image96.pn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66.jpeg"/><Relationship Id="rId41" Type="http://schemas.openxmlformats.org/officeDocument/2006/relationships/image" Target="../media/image78.png"/><Relationship Id="rId54" Type="http://schemas.openxmlformats.org/officeDocument/2006/relationships/image" Target="../media/image10.png"/><Relationship Id="rId62" Type="http://schemas.openxmlformats.org/officeDocument/2006/relationships/image" Target="../media/image95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1.jpeg"/><Relationship Id="rId32" Type="http://schemas.openxmlformats.org/officeDocument/2006/relationships/image" Target="../media/image69.jpeg"/><Relationship Id="rId37" Type="http://schemas.openxmlformats.org/officeDocument/2006/relationships/image" Target="../media/image74.jpeg"/><Relationship Id="rId40" Type="http://schemas.openxmlformats.org/officeDocument/2006/relationships/image" Target="../media/image77.jpeg"/><Relationship Id="rId45" Type="http://schemas.openxmlformats.org/officeDocument/2006/relationships/image" Target="../media/image82.jpeg"/><Relationship Id="rId53" Type="http://schemas.openxmlformats.org/officeDocument/2006/relationships/image" Target="../media/image9.png"/><Relationship Id="rId58" Type="http://schemas.openxmlformats.org/officeDocument/2006/relationships/image" Target="../media/image92.png"/><Relationship Id="rId5" Type="http://schemas.openxmlformats.org/officeDocument/2006/relationships/image" Target="../media/image45.jpeg"/><Relationship Id="rId15" Type="http://schemas.openxmlformats.org/officeDocument/2006/relationships/image" Target="../media/image53.jpeg"/><Relationship Id="rId23" Type="http://schemas.openxmlformats.org/officeDocument/2006/relationships/image" Target="../media/image17.emf"/><Relationship Id="rId28" Type="http://schemas.openxmlformats.org/officeDocument/2006/relationships/image" Target="../media/image65.jpeg"/><Relationship Id="rId36" Type="http://schemas.openxmlformats.org/officeDocument/2006/relationships/image" Target="../media/image73.jpeg"/><Relationship Id="rId49" Type="http://schemas.openxmlformats.org/officeDocument/2006/relationships/image" Target="../media/image86.png"/><Relationship Id="rId57" Type="http://schemas.openxmlformats.org/officeDocument/2006/relationships/image" Target="../media/image91.png"/><Relationship Id="rId61" Type="http://schemas.openxmlformats.org/officeDocument/2006/relationships/image" Target="../media/image14.png"/><Relationship Id="rId10" Type="http://schemas.openxmlformats.org/officeDocument/2006/relationships/image" Target="../media/image50.emf"/><Relationship Id="rId19" Type="http://schemas.openxmlformats.org/officeDocument/2006/relationships/image" Target="../media/image57.png"/><Relationship Id="rId31" Type="http://schemas.openxmlformats.org/officeDocument/2006/relationships/image" Target="../media/image68.jpeg"/><Relationship Id="rId44" Type="http://schemas.openxmlformats.org/officeDocument/2006/relationships/image" Target="../media/image81.jpeg"/><Relationship Id="rId52" Type="http://schemas.openxmlformats.org/officeDocument/2006/relationships/image" Target="../media/image89.png"/><Relationship Id="rId60" Type="http://schemas.openxmlformats.org/officeDocument/2006/relationships/image" Target="../media/image94.png"/><Relationship Id="rId65" Type="http://schemas.openxmlformats.org/officeDocument/2006/relationships/image" Target="../media/image98.pn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Relationship Id="rId27" Type="http://schemas.openxmlformats.org/officeDocument/2006/relationships/image" Target="../media/image64.jpeg"/><Relationship Id="rId30" Type="http://schemas.openxmlformats.org/officeDocument/2006/relationships/image" Target="../media/image67.jpeg"/><Relationship Id="rId35" Type="http://schemas.openxmlformats.org/officeDocument/2006/relationships/image" Target="../media/image72.jpeg"/><Relationship Id="rId43" Type="http://schemas.openxmlformats.org/officeDocument/2006/relationships/image" Target="../media/image80.png"/><Relationship Id="rId48" Type="http://schemas.openxmlformats.org/officeDocument/2006/relationships/image" Target="../media/image85.png"/><Relationship Id="rId56" Type="http://schemas.openxmlformats.org/officeDocument/2006/relationships/image" Target="../media/image90.png"/><Relationship Id="rId64" Type="http://schemas.openxmlformats.org/officeDocument/2006/relationships/image" Target="../media/image97.png"/><Relationship Id="rId8" Type="http://schemas.openxmlformats.org/officeDocument/2006/relationships/image" Target="../media/image48.jpeg"/><Relationship Id="rId51" Type="http://schemas.openxmlformats.org/officeDocument/2006/relationships/image" Target="../media/image88.png"/><Relationship Id="rId3" Type="http://schemas.openxmlformats.org/officeDocument/2006/relationships/image" Target="../media/image43.jpeg"/><Relationship Id="rId12" Type="http://schemas.openxmlformats.org/officeDocument/2006/relationships/image" Target="../media/image5.png"/><Relationship Id="rId17" Type="http://schemas.openxmlformats.org/officeDocument/2006/relationships/image" Target="../media/image55.jpeg"/><Relationship Id="rId25" Type="http://schemas.openxmlformats.org/officeDocument/2006/relationships/image" Target="../media/image62.jpeg"/><Relationship Id="rId33" Type="http://schemas.openxmlformats.org/officeDocument/2006/relationships/image" Target="../media/image70.jpeg"/><Relationship Id="rId38" Type="http://schemas.openxmlformats.org/officeDocument/2006/relationships/image" Target="../media/image75.jpeg"/><Relationship Id="rId46" Type="http://schemas.openxmlformats.org/officeDocument/2006/relationships/image" Target="../media/image83.png"/><Relationship Id="rId59" Type="http://schemas.openxmlformats.org/officeDocument/2006/relationships/image" Target="../media/image9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7</xdr:row>
      <xdr:rowOff>57150</xdr:rowOff>
    </xdr:from>
    <xdr:to>
      <xdr:col>7</xdr:col>
      <xdr:colOff>752475</xdr:colOff>
      <xdr:row>9</xdr:row>
      <xdr:rowOff>76200</xdr:rowOff>
    </xdr:to>
    <xdr:pic>
      <xdr:nvPicPr>
        <xdr:cNvPr id="297708" name="Picture 96" descr="eSMART-Green">
          <a:extLst>
            <a:ext uri="{FF2B5EF4-FFF2-40B4-BE49-F238E27FC236}">
              <a16:creationId xmlns:a16="http://schemas.microsoft.com/office/drawing/2014/main" id="{00000000-0008-0000-0000-0000EC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32397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58</xdr:row>
      <xdr:rowOff>133350</xdr:rowOff>
    </xdr:from>
    <xdr:to>
      <xdr:col>7</xdr:col>
      <xdr:colOff>619125</xdr:colOff>
      <xdr:row>59</xdr:row>
      <xdr:rowOff>219075</xdr:rowOff>
    </xdr:to>
    <xdr:pic>
      <xdr:nvPicPr>
        <xdr:cNvPr id="297709" name="Picture 97" descr="eSMART-Green">
          <a:extLst>
            <a:ext uri="{FF2B5EF4-FFF2-40B4-BE49-F238E27FC236}">
              <a16:creationId xmlns:a16="http://schemas.microsoft.com/office/drawing/2014/main" id="{00000000-0008-0000-0000-0000ED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96583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168</xdr:row>
      <xdr:rowOff>133350</xdr:rowOff>
    </xdr:from>
    <xdr:to>
      <xdr:col>6</xdr:col>
      <xdr:colOff>514350</xdr:colOff>
      <xdr:row>170</xdr:row>
      <xdr:rowOff>152400</xdr:rowOff>
    </xdr:to>
    <xdr:pic>
      <xdr:nvPicPr>
        <xdr:cNvPr id="297710" name="Picture 97" descr="eSMART-Green">
          <a:extLst>
            <a:ext uri="{FF2B5EF4-FFF2-40B4-BE49-F238E27FC236}">
              <a16:creationId xmlns:a16="http://schemas.microsoft.com/office/drawing/2014/main" id="{00000000-0008-0000-0000-0000EE8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796540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161925</xdr:colOff>
      <xdr:row>7</xdr:row>
      <xdr:rowOff>28575</xdr:rowOff>
    </xdr:from>
    <xdr:to>
      <xdr:col>7</xdr:col>
      <xdr:colOff>200025</xdr:colOff>
      <xdr:row>9</xdr:row>
      <xdr:rowOff>76200</xdr:rowOff>
    </xdr:to>
    <xdr:pic>
      <xdr:nvPicPr>
        <xdr:cNvPr id="297711" name="Picture 1">
          <a:extLst>
            <a:ext uri="{FF2B5EF4-FFF2-40B4-BE49-F238E27FC236}">
              <a16:creationId xmlns:a16="http://schemas.microsoft.com/office/drawing/2014/main" id="{00000000-0008-0000-0000-0000EF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2954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58</xdr:row>
      <xdr:rowOff>114300</xdr:rowOff>
    </xdr:from>
    <xdr:to>
      <xdr:col>6</xdr:col>
      <xdr:colOff>609600</xdr:colOff>
      <xdr:row>59</xdr:row>
      <xdr:rowOff>228600</xdr:rowOff>
    </xdr:to>
    <xdr:pic>
      <xdr:nvPicPr>
        <xdr:cNvPr id="297712" name="Picture 7">
          <a:extLst>
            <a:ext uri="{FF2B5EF4-FFF2-40B4-BE49-F238E27FC236}">
              <a16:creationId xmlns:a16="http://schemas.microsoft.com/office/drawing/2014/main" id="{00000000-0008-0000-0000-0000F0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963930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171</xdr:row>
      <xdr:rowOff>47625</xdr:rowOff>
    </xdr:from>
    <xdr:to>
      <xdr:col>7</xdr:col>
      <xdr:colOff>47625</xdr:colOff>
      <xdr:row>173</xdr:row>
      <xdr:rowOff>95250</xdr:rowOff>
    </xdr:to>
    <xdr:pic>
      <xdr:nvPicPr>
        <xdr:cNvPr id="297713" name="Picture 8">
          <a:extLst>
            <a:ext uri="{FF2B5EF4-FFF2-40B4-BE49-F238E27FC236}">
              <a16:creationId xmlns:a16="http://schemas.microsoft.com/office/drawing/2014/main" id="{00000000-0008-0000-0000-0000F1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8365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</xdr:row>
      <xdr:rowOff>57150</xdr:rowOff>
    </xdr:from>
    <xdr:to>
      <xdr:col>3</xdr:col>
      <xdr:colOff>180975</xdr:colOff>
      <xdr:row>3</xdr:row>
      <xdr:rowOff>9525</xdr:rowOff>
    </xdr:to>
    <xdr:pic>
      <xdr:nvPicPr>
        <xdr:cNvPr id="297714" name="Picture 10">
          <a:extLst>
            <a:ext uri="{FF2B5EF4-FFF2-40B4-BE49-F238E27FC236}">
              <a16:creationId xmlns:a16="http://schemas.microsoft.com/office/drawing/2014/main" id="{00000000-0008-0000-0000-0000F2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190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</xdr:row>
      <xdr:rowOff>47625</xdr:rowOff>
    </xdr:from>
    <xdr:to>
      <xdr:col>4</xdr:col>
      <xdr:colOff>571500</xdr:colOff>
      <xdr:row>3</xdr:row>
      <xdr:rowOff>9525</xdr:rowOff>
    </xdr:to>
    <xdr:pic>
      <xdr:nvPicPr>
        <xdr:cNvPr id="297715" name="Picture 11">
          <a:extLst>
            <a:ext uri="{FF2B5EF4-FFF2-40B4-BE49-F238E27FC236}">
              <a16:creationId xmlns:a16="http://schemas.microsoft.com/office/drawing/2014/main" id="{00000000-0008-0000-0000-0000F3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095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1</xdr:row>
      <xdr:rowOff>85725</xdr:rowOff>
    </xdr:from>
    <xdr:to>
      <xdr:col>7</xdr:col>
      <xdr:colOff>838200</xdr:colOff>
      <xdr:row>3</xdr:row>
      <xdr:rowOff>19050</xdr:rowOff>
    </xdr:to>
    <xdr:pic>
      <xdr:nvPicPr>
        <xdr:cNvPr id="297716" name="Picture 13">
          <a:extLst>
            <a:ext uri="{FF2B5EF4-FFF2-40B4-BE49-F238E27FC236}">
              <a16:creationId xmlns:a16="http://schemas.microsoft.com/office/drawing/2014/main" id="{00000000-0008-0000-0000-0000F4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47650"/>
          <a:ext cx="914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</xdr:row>
      <xdr:rowOff>66675</xdr:rowOff>
    </xdr:from>
    <xdr:to>
      <xdr:col>6</xdr:col>
      <xdr:colOff>381000</xdr:colOff>
      <xdr:row>2</xdr:row>
      <xdr:rowOff>247650</xdr:rowOff>
    </xdr:to>
    <xdr:pic>
      <xdr:nvPicPr>
        <xdr:cNvPr id="297717" name="Picture 1">
          <a:extLst>
            <a:ext uri="{FF2B5EF4-FFF2-40B4-BE49-F238E27FC236}">
              <a16:creationId xmlns:a16="http://schemas.microsoft.com/office/drawing/2014/main" id="{00000000-0008-0000-0000-0000F5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2860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0</xdr:row>
      <xdr:rowOff>66675</xdr:rowOff>
    </xdr:from>
    <xdr:to>
      <xdr:col>2</xdr:col>
      <xdr:colOff>361950</xdr:colOff>
      <xdr:row>3</xdr:row>
      <xdr:rowOff>152400</xdr:rowOff>
    </xdr:to>
    <xdr:pic>
      <xdr:nvPicPr>
        <xdr:cNvPr id="297718" name="Picture 1">
          <a:extLst>
            <a:ext uri="{FF2B5EF4-FFF2-40B4-BE49-F238E27FC236}">
              <a16:creationId xmlns:a16="http://schemas.microsoft.com/office/drawing/2014/main" id="{00000000-0008-0000-0000-0000F6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66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165</xdr:row>
      <xdr:rowOff>85725</xdr:rowOff>
    </xdr:from>
    <xdr:to>
      <xdr:col>2</xdr:col>
      <xdr:colOff>361950</xdr:colOff>
      <xdr:row>169</xdr:row>
      <xdr:rowOff>95250</xdr:rowOff>
    </xdr:to>
    <xdr:pic>
      <xdr:nvPicPr>
        <xdr:cNvPr id="297719" name="Picture 14">
          <a:extLst>
            <a:ext uri="{FF2B5EF4-FFF2-40B4-BE49-F238E27FC236}">
              <a16:creationId xmlns:a16="http://schemas.microsoft.com/office/drawing/2014/main" id="{00000000-0008-0000-0000-0000F7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422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168</xdr:row>
      <xdr:rowOff>114300</xdr:rowOff>
    </xdr:from>
    <xdr:to>
      <xdr:col>3</xdr:col>
      <xdr:colOff>542925</xdr:colOff>
      <xdr:row>169</xdr:row>
      <xdr:rowOff>142875</xdr:rowOff>
    </xdr:to>
    <xdr:pic>
      <xdr:nvPicPr>
        <xdr:cNvPr id="297720" name="Picture 1">
          <a:extLst>
            <a:ext uri="{FF2B5EF4-FFF2-40B4-BE49-F238E27FC236}">
              <a16:creationId xmlns:a16="http://schemas.microsoft.com/office/drawing/2014/main" id="{00000000-0008-0000-0000-0000F8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79463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167</xdr:row>
      <xdr:rowOff>28575</xdr:rowOff>
    </xdr:from>
    <xdr:to>
      <xdr:col>3</xdr:col>
      <xdr:colOff>561975</xdr:colOff>
      <xdr:row>168</xdr:row>
      <xdr:rowOff>47625</xdr:rowOff>
    </xdr:to>
    <xdr:pic>
      <xdr:nvPicPr>
        <xdr:cNvPr id="297721" name="Picture 2">
          <a:extLst>
            <a:ext uri="{FF2B5EF4-FFF2-40B4-BE49-F238E27FC236}">
              <a16:creationId xmlns:a16="http://schemas.microsoft.com/office/drawing/2014/main" id="{00000000-0008-0000-0000-0000F9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27698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170</xdr:row>
      <xdr:rowOff>85725</xdr:rowOff>
    </xdr:from>
    <xdr:to>
      <xdr:col>3</xdr:col>
      <xdr:colOff>571500</xdr:colOff>
      <xdr:row>171</xdr:row>
      <xdr:rowOff>142875</xdr:rowOff>
    </xdr:to>
    <xdr:pic>
      <xdr:nvPicPr>
        <xdr:cNvPr id="297722" name="Picture 3">
          <a:extLst>
            <a:ext uri="{FF2B5EF4-FFF2-40B4-BE49-F238E27FC236}">
              <a16:creationId xmlns:a16="http://schemas.microsoft.com/office/drawing/2014/main" id="{00000000-0008-0000-0000-0000FA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282416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0</xdr:col>
      <xdr:colOff>247650</xdr:colOff>
      <xdr:row>117</xdr:row>
      <xdr:rowOff>66675</xdr:rowOff>
    </xdr:to>
    <xdr:pic>
      <xdr:nvPicPr>
        <xdr:cNvPr id="297723" name="Picture 17">
          <a:extLst>
            <a:ext uri="{FF2B5EF4-FFF2-40B4-BE49-F238E27FC236}">
              <a16:creationId xmlns:a16="http://schemas.microsoft.com/office/drawing/2014/main" id="{00000000-0008-0000-0000-0000FB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881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</xdr:row>
      <xdr:rowOff>9525</xdr:rowOff>
    </xdr:from>
    <xdr:to>
      <xdr:col>0</xdr:col>
      <xdr:colOff>371475</xdr:colOff>
      <xdr:row>58</xdr:row>
      <xdr:rowOff>228600</xdr:rowOff>
    </xdr:to>
    <xdr:pic>
      <xdr:nvPicPr>
        <xdr:cNvPr id="297724" name="Picture 18">
          <a:extLst>
            <a:ext uri="{FF2B5EF4-FFF2-40B4-BE49-F238E27FC236}">
              <a16:creationId xmlns:a16="http://schemas.microsoft.com/office/drawing/2014/main" id="{00000000-0008-0000-0000-0000FC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345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</xdr:row>
      <xdr:rowOff>76200</xdr:rowOff>
    </xdr:from>
    <xdr:to>
      <xdr:col>0</xdr:col>
      <xdr:colOff>428625</xdr:colOff>
      <xdr:row>5</xdr:row>
      <xdr:rowOff>95250</xdr:rowOff>
    </xdr:to>
    <xdr:pic>
      <xdr:nvPicPr>
        <xdr:cNvPr id="297725" name="Picture 20">
          <a:extLst>
            <a:ext uri="{FF2B5EF4-FFF2-40B4-BE49-F238E27FC236}">
              <a16:creationId xmlns:a16="http://schemas.microsoft.com/office/drawing/2014/main" id="{00000000-0008-0000-0000-0000FD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</xdr:row>
      <xdr:rowOff>38100</xdr:rowOff>
    </xdr:from>
    <xdr:to>
      <xdr:col>5</xdr:col>
      <xdr:colOff>590550</xdr:colOff>
      <xdr:row>8</xdr:row>
      <xdr:rowOff>85725</xdr:rowOff>
    </xdr:to>
    <xdr:pic>
      <xdr:nvPicPr>
        <xdr:cNvPr id="297726" name="Picture 1">
          <a:extLst>
            <a:ext uri="{FF2B5EF4-FFF2-40B4-BE49-F238E27FC236}">
              <a16:creationId xmlns:a16="http://schemas.microsoft.com/office/drawing/2014/main" id="{00000000-0008-0000-0000-0000FE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304925"/>
          <a:ext cx="31908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172</xdr:row>
      <xdr:rowOff>57150</xdr:rowOff>
    </xdr:from>
    <xdr:to>
      <xdr:col>3</xdr:col>
      <xdr:colOff>609600</xdr:colOff>
      <xdr:row>173</xdr:row>
      <xdr:rowOff>161925</xdr:rowOff>
    </xdr:to>
    <xdr:pic>
      <xdr:nvPicPr>
        <xdr:cNvPr id="297727" name="Picture 1">
          <a:extLst>
            <a:ext uri="{FF2B5EF4-FFF2-40B4-BE49-F238E27FC236}">
              <a16:creationId xmlns:a16="http://schemas.microsoft.com/office/drawing/2014/main" id="{00000000-0008-0000-0000-0000FF8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285369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177</xdr:row>
      <xdr:rowOff>28575</xdr:rowOff>
    </xdr:from>
    <xdr:to>
      <xdr:col>7</xdr:col>
      <xdr:colOff>666750</xdr:colOff>
      <xdr:row>180</xdr:row>
      <xdr:rowOff>66675</xdr:rowOff>
    </xdr:to>
    <xdr:pic>
      <xdr:nvPicPr>
        <xdr:cNvPr id="297728" name="Picture 14">
          <a:extLst>
            <a:ext uri="{FF2B5EF4-FFF2-40B4-BE49-F238E27FC236}">
              <a16:creationId xmlns:a16="http://schemas.microsoft.com/office/drawing/2014/main" id="{00000000-0008-0000-0000-000000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9327475"/>
          <a:ext cx="1609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223</xdr:row>
      <xdr:rowOff>133350</xdr:rowOff>
    </xdr:from>
    <xdr:to>
      <xdr:col>6</xdr:col>
      <xdr:colOff>142875</xdr:colOff>
      <xdr:row>226</xdr:row>
      <xdr:rowOff>95250</xdr:rowOff>
    </xdr:to>
    <xdr:pic>
      <xdr:nvPicPr>
        <xdr:cNvPr id="297729" name="Picture 1">
          <a:extLst>
            <a:ext uri="{FF2B5EF4-FFF2-40B4-BE49-F238E27FC236}">
              <a16:creationId xmlns:a16="http://schemas.microsoft.com/office/drawing/2014/main" id="{00000000-0008-0000-0000-000001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8166675"/>
          <a:ext cx="433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221</xdr:row>
      <xdr:rowOff>66675</xdr:rowOff>
    </xdr:from>
    <xdr:to>
      <xdr:col>7</xdr:col>
      <xdr:colOff>609600</xdr:colOff>
      <xdr:row>223</xdr:row>
      <xdr:rowOff>85725</xdr:rowOff>
    </xdr:to>
    <xdr:pic>
      <xdr:nvPicPr>
        <xdr:cNvPr id="297730" name="Picture 97" descr="eSMART-Green">
          <a:extLst>
            <a:ext uri="{FF2B5EF4-FFF2-40B4-BE49-F238E27FC236}">
              <a16:creationId xmlns:a16="http://schemas.microsoft.com/office/drawing/2014/main" id="{00000000-0008-0000-0000-0000028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37776150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177</xdr:row>
      <xdr:rowOff>38100</xdr:rowOff>
    </xdr:from>
    <xdr:to>
      <xdr:col>0</xdr:col>
      <xdr:colOff>419100</xdr:colOff>
      <xdr:row>178</xdr:row>
      <xdr:rowOff>57150</xdr:rowOff>
    </xdr:to>
    <xdr:pic>
      <xdr:nvPicPr>
        <xdr:cNvPr id="297731" name="Picture 2">
          <a:extLst>
            <a:ext uri="{FF2B5EF4-FFF2-40B4-BE49-F238E27FC236}">
              <a16:creationId xmlns:a16="http://schemas.microsoft.com/office/drawing/2014/main" id="{00000000-0008-0000-0000-000003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93370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9</xdr:row>
      <xdr:rowOff>161925</xdr:rowOff>
    </xdr:from>
    <xdr:to>
      <xdr:col>7</xdr:col>
      <xdr:colOff>857250</xdr:colOff>
      <xdr:row>11</xdr:row>
      <xdr:rowOff>114300</xdr:rowOff>
    </xdr:to>
    <xdr:pic>
      <xdr:nvPicPr>
        <xdr:cNvPr id="297732" name="Picture 1">
          <a:extLst>
            <a:ext uri="{FF2B5EF4-FFF2-40B4-BE49-F238E27FC236}">
              <a16:creationId xmlns:a16="http://schemas.microsoft.com/office/drawing/2014/main" id="{00000000-0008-0000-0000-000004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7526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61</xdr:row>
      <xdr:rowOff>47625</xdr:rowOff>
    </xdr:from>
    <xdr:to>
      <xdr:col>7</xdr:col>
      <xdr:colOff>714375</xdr:colOff>
      <xdr:row>63</xdr:row>
      <xdr:rowOff>0</xdr:rowOff>
    </xdr:to>
    <xdr:pic>
      <xdr:nvPicPr>
        <xdr:cNvPr id="297733" name="Picture 26">
          <a:extLst>
            <a:ext uri="{FF2B5EF4-FFF2-40B4-BE49-F238E27FC236}">
              <a16:creationId xmlns:a16="http://schemas.microsoft.com/office/drawing/2014/main" id="{00000000-0008-0000-0000-000005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0153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85725</xdr:colOff>
      <xdr:row>171</xdr:row>
      <xdr:rowOff>123825</xdr:rowOff>
    </xdr:from>
    <xdr:to>
      <xdr:col>7</xdr:col>
      <xdr:colOff>838200</xdr:colOff>
      <xdr:row>173</xdr:row>
      <xdr:rowOff>76200</xdr:rowOff>
    </xdr:to>
    <xdr:pic>
      <xdr:nvPicPr>
        <xdr:cNvPr id="297734" name="Picture 27">
          <a:extLst>
            <a:ext uri="{FF2B5EF4-FFF2-40B4-BE49-F238E27FC236}">
              <a16:creationId xmlns:a16="http://schemas.microsoft.com/office/drawing/2014/main" id="{00000000-0008-0000-0000-000006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284416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224</xdr:row>
      <xdr:rowOff>95250</xdr:rowOff>
    </xdr:from>
    <xdr:to>
      <xdr:col>7</xdr:col>
      <xdr:colOff>790575</xdr:colOff>
      <xdr:row>226</xdr:row>
      <xdr:rowOff>47625</xdr:rowOff>
    </xdr:to>
    <xdr:pic>
      <xdr:nvPicPr>
        <xdr:cNvPr id="297735" name="Picture 28">
          <a:extLst>
            <a:ext uri="{FF2B5EF4-FFF2-40B4-BE49-F238E27FC236}">
              <a16:creationId xmlns:a16="http://schemas.microsoft.com/office/drawing/2014/main" id="{00000000-0008-0000-0000-000007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382905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9525</xdr:rowOff>
    </xdr:from>
    <xdr:to>
      <xdr:col>0</xdr:col>
      <xdr:colOff>247650</xdr:colOff>
      <xdr:row>125</xdr:row>
      <xdr:rowOff>66675</xdr:rowOff>
    </xdr:to>
    <xdr:pic>
      <xdr:nvPicPr>
        <xdr:cNvPr id="297736" name="Picture 17">
          <a:extLst>
            <a:ext uri="{FF2B5EF4-FFF2-40B4-BE49-F238E27FC236}">
              <a16:creationId xmlns:a16="http://schemas.microsoft.com/office/drawing/2014/main" id="{00000000-0008-0000-0000-0000088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216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77</xdr:row>
      <xdr:rowOff>38100</xdr:rowOff>
    </xdr:from>
    <xdr:to>
      <xdr:col>9</xdr:col>
      <xdr:colOff>428625</xdr:colOff>
      <xdr:row>78</xdr:row>
      <xdr:rowOff>85725</xdr:rowOff>
    </xdr:to>
    <xdr:pic>
      <xdr:nvPicPr>
        <xdr:cNvPr id="295522" name="Picture 10" descr="eSMART-Green">
          <a:extLst>
            <a:ext uri="{FF2B5EF4-FFF2-40B4-BE49-F238E27FC236}">
              <a16:creationId xmlns:a16="http://schemas.microsoft.com/office/drawing/2014/main" id="{00000000-0008-0000-0900-000062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001250"/>
          <a:ext cx="228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155</xdr:row>
      <xdr:rowOff>114300</xdr:rowOff>
    </xdr:from>
    <xdr:to>
      <xdr:col>9</xdr:col>
      <xdr:colOff>628650</xdr:colOff>
      <xdr:row>158</xdr:row>
      <xdr:rowOff>76200</xdr:rowOff>
    </xdr:to>
    <xdr:pic>
      <xdr:nvPicPr>
        <xdr:cNvPr id="295523" name="Picture 11" descr="eSMART-Green">
          <a:extLst>
            <a:ext uri="{FF2B5EF4-FFF2-40B4-BE49-F238E27FC236}">
              <a16:creationId xmlns:a16="http://schemas.microsoft.com/office/drawing/2014/main" id="{00000000-0008-0000-0900-000063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96119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232</xdr:row>
      <xdr:rowOff>47625</xdr:rowOff>
    </xdr:from>
    <xdr:to>
      <xdr:col>9</xdr:col>
      <xdr:colOff>581025</xdr:colOff>
      <xdr:row>234</xdr:row>
      <xdr:rowOff>66675</xdr:rowOff>
    </xdr:to>
    <xdr:pic>
      <xdr:nvPicPr>
        <xdr:cNvPr id="295524" name="Picture 12" descr="eSMART-Green">
          <a:extLst>
            <a:ext uri="{FF2B5EF4-FFF2-40B4-BE49-F238E27FC236}">
              <a16:creationId xmlns:a16="http://schemas.microsoft.com/office/drawing/2014/main" id="{00000000-0008-0000-0900-000064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93941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228600</xdr:colOff>
      <xdr:row>311</xdr:row>
      <xdr:rowOff>66675</xdr:rowOff>
    </xdr:from>
    <xdr:to>
      <xdr:col>9</xdr:col>
      <xdr:colOff>590550</xdr:colOff>
      <xdr:row>313</xdr:row>
      <xdr:rowOff>85725</xdr:rowOff>
    </xdr:to>
    <xdr:pic>
      <xdr:nvPicPr>
        <xdr:cNvPr id="295525" name="Picture 13" descr="eSMART-Green">
          <a:extLst>
            <a:ext uri="{FF2B5EF4-FFF2-40B4-BE49-F238E27FC236}">
              <a16:creationId xmlns:a16="http://schemas.microsoft.com/office/drawing/2014/main" id="{00000000-0008-0000-0900-00006582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930967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161925</xdr:rowOff>
    </xdr:from>
    <xdr:to>
      <xdr:col>2</xdr:col>
      <xdr:colOff>495300</xdr:colOff>
      <xdr:row>3</xdr:row>
      <xdr:rowOff>57150</xdr:rowOff>
    </xdr:to>
    <xdr:pic>
      <xdr:nvPicPr>
        <xdr:cNvPr id="295526" name="Picture 1">
          <a:extLst>
            <a:ext uri="{FF2B5EF4-FFF2-40B4-BE49-F238E27FC236}">
              <a16:creationId xmlns:a16="http://schemas.microsoft.com/office/drawing/2014/main" id="{00000000-0008-0000-0900-000066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1925"/>
          <a:ext cx="10953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80</xdr:row>
      <xdr:rowOff>104775</xdr:rowOff>
    </xdr:from>
    <xdr:to>
      <xdr:col>2</xdr:col>
      <xdr:colOff>476250</xdr:colOff>
      <xdr:row>83</xdr:row>
      <xdr:rowOff>123825</xdr:rowOff>
    </xdr:to>
    <xdr:pic>
      <xdr:nvPicPr>
        <xdr:cNvPr id="295527" name="Picture 12">
          <a:extLst>
            <a:ext uri="{FF2B5EF4-FFF2-40B4-BE49-F238E27FC236}">
              <a16:creationId xmlns:a16="http://schemas.microsoft.com/office/drawing/2014/main" id="{00000000-0008-0000-0900-000067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334625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159</xdr:row>
      <xdr:rowOff>66675</xdr:rowOff>
    </xdr:from>
    <xdr:to>
      <xdr:col>2</xdr:col>
      <xdr:colOff>476250</xdr:colOff>
      <xdr:row>162</xdr:row>
      <xdr:rowOff>85725</xdr:rowOff>
    </xdr:to>
    <xdr:pic>
      <xdr:nvPicPr>
        <xdr:cNvPr id="295528" name="Picture 13">
          <a:extLst>
            <a:ext uri="{FF2B5EF4-FFF2-40B4-BE49-F238E27FC236}">
              <a16:creationId xmlns:a16="http://schemas.microsoft.com/office/drawing/2014/main" id="{00000000-0008-0000-0900-000068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021550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235</xdr:row>
      <xdr:rowOff>38100</xdr:rowOff>
    </xdr:from>
    <xdr:to>
      <xdr:col>2</xdr:col>
      <xdr:colOff>476250</xdr:colOff>
      <xdr:row>238</xdr:row>
      <xdr:rowOff>66675</xdr:rowOff>
    </xdr:to>
    <xdr:pic>
      <xdr:nvPicPr>
        <xdr:cNvPr id="295529" name="Picture 14">
          <a:extLst>
            <a:ext uri="{FF2B5EF4-FFF2-40B4-BE49-F238E27FC236}">
              <a16:creationId xmlns:a16="http://schemas.microsoft.com/office/drawing/2014/main" id="{00000000-0008-0000-0900-000069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9784675"/>
          <a:ext cx="1085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373</xdr:row>
      <xdr:rowOff>47625</xdr:rowOff>
    </xdr:from>
    <xdr:to>
      <xdr:col>9</xdr:col>
      <xdr:colOff>57150</xdr:colOff>
      <xdr:row>381</xdr:row>
      <xdr:rowOff>38100</xdr:rowOff>
    </xdr:to>
    <xdr:pic>
      <xdr:nvPicPr>
        <xdr:cNvPr id="295530" name="Picture 1">
          <a:extLst>
            <a:ext uri="{FF2B5EF4-FFF2-40B4-BE49-F238E27FC236}">
              <a16:creationId xmlns:a16="http://schemas.microsoft.com/office/drawing/2014/main" id="{00000000-0008-0000-0900-00006A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8558450"/>
          <a:ext cx="4572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95250</xdr:rowOff>
    </xdr:from>
    <xdr:to>
      <xdr:col>0</xdr:col>
      <xdr:colOff>342900</xdr:colOff>
      <xdr:row>3</xdr:row>
      <xdr:rowOff>9525</xdr:rowOff>
    </xdr:to>
    <xdr:pic>
      <xdr:nvPicPr>
        <xdr:cNvPr id="295531" name="Picture 12">
          <a:extLst>
            <a:ext uri="{FF2B5EF4-FFF2-40B4-BE49-F238E27FC236}">
              <a16:creationId xmlns:a16="http://schemas.microsoft.com/office/drawing/2014/main" id="{00000000-0008-0000-0900-00006B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91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152400</xdr:rowOff>
    </xdr:from>
    <xdr:to>
      <xdr:col>0</xdr:col>
      <xdr:colOff>371475</xdr:colOff>
      <xdr:row>2</xdr:row>
      <xdr:rowOff>9525</xdr:rowOff>
    </xdr:to>
    <xdr:pic>
      <xdr:nvPicPr>
        <xdr:cNvPr id="295532" name="Picture 19">
          <a:extLst>
            <a:ext uri="{FF2B5EF4-FFF2-40B4-BE49-F238E27FC236}">
              <a16:creationId xmlns:a16="http://schemas.microsoft.com/office/drawing/2014/main" id="{00000000-0008-0000-0900-00006C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80</xdr:row>
      <xdr:rowOff>66675</xdr:rowOff>
    </xdr:from>
    <xdr:to>
      <xdr:col>0</xdr:col>
      <xdr:colOff>381000</xdr:colOff>
      <xdr:row>81</xdr:row>
      <xdr:rowOff>114300</xdr:rowOff>
    </xdr:to>
    <xdr:pic>
      <xdr:nvPicPr>
        <xdr:cNvPr id="295533" name="Picture 20">
          <a:extLst>
            <a:ext uri="{FF2B5EF4-FFF2-40B4-BE49-F238E27FC236}">
              <a16:creationId xmlns:a16="http://schemas.microsoft.com/office/drawing/2014/main" id="{00000000-0008-0000-0900-00006D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965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159</xdr:row>
      <xdr:rowOff>57150</xdr:rowOff>
    </xdr:from>
    <xdr:to>
      <xdr:col>0</xdr:col>
      <xdr:colOff>400050</xdr:colOff>
      <xdr:row>160</xdr:row>
      <xdr:rowOff>104775</xdr:rowOff>
    </xdr:to>
    <xdr:pic>
      <xdr:nvPicPr>
        <xdr:cNvPr id="295534" name="Picture 21">
          <a:extLst>
            <a:ext uri="{FF2B5EF4-FFF2-40B4-BE49-F238E27FC236}">
              <a16:creationId xmlns:a16="http://schemas.microsoft.com/office/drawing/2014/main" id="{00000000-0008-0000-0900-00006E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012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235</xdr:row>
      <xdr:rowOff>38100</xdr:rowOff>
    </xdr:from>
    <xdr:to>
      <xdr:col>0</xdr:col>
      <xdr:colOff>409575</xdr:colOff>
      <xdr:row>236</xdr:row>
      <xdr:rowOff>85725</xdr:rowOff>
    </xdr:to>
    <xdr:pic>
      <xdr:nvPicPr>
        <xdr:cNvPr id="295535" name="Picture 22">
          <a:extLst>
            <a:ext uri="{FF2B5EF4-FFF2-40B4-BE49-F238E27FC236}">
              <a16:creationId xmlns:a16="http://schemas.microsoft.com/office/drawing/2014/main" id="{00000000-0008-0000-0900-00006F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7846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82</xdr:row>
      <xdr:rowOff>9525</xdr:rowOff>
    </xdr:from>
    <xdr:to>
      <xdr:col>0</xdr:col>
      <xdr:colOff>295275</xdr:colOff>
      <xdr:row>82</xdr:row>
      <xdr:rowOff>123825</xdr:rowOff>
    </xdr:to>
    <xdr:pic>
      <xdr:nvPicPr>
        <xdr:cNvPr id="295536" name="Picture 23">
          <a:extLst>
            <a:ext uri="{FF2B5EF4-FFF2-40B4-BE49-F238E27FC236}">
              <a16:creationId xmlns:a16="http://schemas.microsoft.com/office/drawing/2014/main" id="{00000000-0008-0000-0900-000070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06075"/>
          <a:ext cx="104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161</xdr:row>
      <xdr:rowOff>9525</xdr:rowOff>
    </xdr:from>
    <xdr:to>
      <xdr:col>0</xdr:col>
      <xdr:colOff>333375</xdr:colOff>
      <xdr:row>161</xdr:row>
      <xdr:rowOff>114300</xdr:rowOff>
    </xdr:to>
    <xdr:pic>
      <xdr:nvPicPr>
        <xdr:cNvPr id="295537" name="Picture 24">
          <a:extLst>
            <a:ext uri="{FF2B5EF4-FFF2-40B4-BE49-F238E27FC236}">
              <a16:creationId xmlns:a16="http://schemas.microsoft.com/office/drawing/2014/main" id="{00000000-0008-0000-0900-000071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31100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236</xdr:row>
      <xdr:rowOff>133350</xdr:rowOff>
    </xdr:from>
    <xdr:to>
      <xdr:col>0</xdr:col>
      <xdr:colOff>352425</xdr:colOff>
      <xdr:row>237</xdr:row>
      <xdr:rowOff>104775</xdr:rowOff>
    </xdr:to>
    <xdr:pic>
      <xdr:nvPicPr>
        <xdr:cNvPr id="295538" name="Picture 25">
          <a:extLst>
            <a:ext uri="{FF2B5EF4-FFF2-40B4-BE49-F238E27FC236}">
              <a16:creationId xmlns:a16="http://schemas.microsoft.com/office/drawing/2014/main" id="{00000000-0008-0000-0900-000072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013275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315</xdr:row>
      <xdr:rowOff>0</xdr:rowOff>
    </xdr:from>
    <xdr:to>
      <xdr:col>0</xdr:col>
      <xdr:colOff>342900</xdr:colOff>
      <xdr:row>315</xdr:row>
      <xdr:rowOff>114300</xdr:rowOff>
    </xdr:to>
    <xdr:pic>
      <xdr:nvPicPr>
        <xdr:cNvPr id="295539" name="Picture 26">
          <a:extLst>
            <a:ext uri="{FF2B5EF4-FFF2-40B4-BE49-F238E27FC236}">
              <a16:creationId xmlns:a16="http://schemas.microsoft.com/office/drawing/2014/main" id="{00000000-0008-0000-0900-000073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7764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568779</xdr:colOff>
      <xdr:row>287</xdr:row>
      <xdr:rowOff>39461</xdr:rowOff>
    </xdr:from>
    <xdr:to>
      <xdr:col>10</xdr:col>
      <xdr:colOff>444954</xdr:colOff>
      <xdr:row>288</xdr:row>
      <xdr:rowOff>118382</xdr:rowOff>
    </xdr:to>
    <xdr:pic>
      <xdr:nvPicPr>
        <xdr:cNvPr id="295540" name="Picture 1">
          <a:extLst>
            <a:ext uri="{FF2B5EF4-FFF2-40B4-BE49-F238E27FC236}">
              <a16:creationId xmlns:a16="http://schemas.microsoft.com/office/drawing/2014/main" id="{00000000-0008-0000-0900-0000748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261" y="37146140"/>
          <a:ext cx="3162300" cy="2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101</xdr:row>
      <xdr:rowOff>95250</xdr:rowOff>
    </xdr:from>
    <xdr:to>
      <xdr:col>9</xdr:col>
      <xdr:colOff>485775</xdr:colOff>
      <xdr:row>103</xdr:row>
      <xdr:rowOff>57150</xdr:rowOff>
    </xdr:to>
    <xdr:pic>
      <xdr:nvPicPr>
        <xdr:cNvPr id="291265" name="Picture 17" descr="eSMART-Green">
          <a:extLst>
            <a:ext uri="{FF2B5EF4-FFF2-40B4-BE49-F238E27FC236}">
              <a16:creationId xmlns:a16="http://schemas.microsoft.com/office/drawing/2014/main" id="{00000000-0008-0000-0A00-0000C1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6783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50</xdr:row>
      <xdr:rowOff>123825</xdr:rowOff>
    </xdr:from>
    <xdr:to>
      <xdr:col>9</xdr:col>
      <xdr:colOff>485775</xdr:colOff>
      <xdr:row>52</xdr:row>
      <xdr:rowOff>85725</xdr:rowOff>
    </xdr:to>
    <xdr:pic>
      <xdr:nvPicPr>
        <xdr:cNvPr id="291266" name="Picture 19" descr="eSMART-Green">
          <a:extLst>
            <a:ext uri="{FF2B5EF4-FFF2-40B4-BE49-F238E27FC236}">
              <a16:creationId xmlns:a16="http://schemas.microsoft.com/office/drawing/2014/main" id="{00000000-0008-0000-0A00-0000C2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8401050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142875</xdr:rowOff>
    </xdr:from>
    <xdr:to>
      <xdr:col>2</xdr:col>
      <xdr:colOff>523875</xdr:colOff>
      <xdr:row>5</xdr:row>
      <xdr:rowOff>0</xdr:rowOff>
    </xdr:to>
    <xdr:pic>
      <xdr:nvPicPr>
        <xdr:cNvPr id="291267" name="Picture 8">
          <a:extLst>
            <a:ext uri="{FF2B5EF4-FFF2-40B4-BE49-F238E27FC236}">
              <a16:creationId xmlns:a16="http://schemas.microsoft.com/office/drawing/2014/main" id="{00000000-0008-0000-0A00-0000C3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42875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55</xdr:row>
      <xdr:rowOff>114300</xdr:rowOff>
    </xdr:from>
    <xdr:to>
      <xdr:col>3</xdr:col>
      <xdr:colOff>342900</xdr:colOff>
      <xdr:row>59</xdr:row>
      <xdr:rowOff>57150</xdr:rowOff>
    </xdr:to>
    <xdr:pic>
      <xdr:nvPicPr>
        <xdr:cNvPr id="291268" name="Picture 9">
          <a:extLst>
            <a:ext uri="{FF2B5EF4-FFF2-40B4-BE49-F238E27FC236}">
              <a16:creationId xmlns:a16="http://schemas.microsoft.com/office/drawing/2014/main" id="{00000000-0008-0000-0A00-0000C4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201150"/>
          <a:ext cx="1600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158</xdr:row>
      <xdr:rowOff>114300</xdr:rowOff>
    </xdr:from>
    <xdr:to>
      <xdr:col>8</xdr:col>
      <xdr:colOff>447675</xdr:colOff>
      <xdr:row>160</xdr:row>
      <xdr:rowOff>76200</xdr:rowOff>
    </xdr:to>
    <xdr:pic>
      <xdr:nvPicPr>
        <xdr:cNvPr id="291269" name="Picture 99" descr="eSMART-Green">
          <a:extLst>
            <a:ext uri="{FF2B5EF4-FFF2-40B4-BE49-F238E27FC236}">
              <a16:creationId xmlns:a16="http://schemas.microsoft.com/office/drawing/2014/main" id="{00000000-0008-0000-0A00-0000C57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618422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110</xdr:row>
      <xdr:rowOff>0</xdr:rowOff>
    </xdr:from>
    <xdr:to>
      <xdr:col>3</xdr:col>
      <xdr:colOff>219075</xdr:colOff>
      <xdr:row>114</xdr:row>
      <xdr:rowOff>114300</xdr:rowOff>
    </xdr:to>
    <xdr:pic>
      <xdr:nvPicPr>
        <xdr:cNvPr id="291270" name="Picture 33">
          <a:extLst>
            <a:ext uri="{FF2B5EF4-FFF2-40B4-BE49-F238E27FC236}">
              <a16:creationId xmlns:a16="http://schemas.microsoft.com/office/drawing/2014/main" id="{00000000-0008-0000-0A00-0000C6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145125"/>
          <a:ext cx="1476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</xdr:row>
      <xdr:rowOff>171450</xdr:rowOff>
    </xdr:from>
    <xdr:to>
      <xdr:col>0</xdr:col>
      <xdr:colOff>428625</xdr:colOff>
      <xdr:row>8</xdr:row>
      <xdr:rowOff>28575</xdr:rowOff>
    </xdr:to>
    <xdr:pic>
      <xdr:nvPicPr>
        <xdr:cNvPr id="291271" name="Picture 7">
          <a:extLst>
            <a:ext uri="{FF2B5EF4-FFF2-40B4-BE49-F238E27FC236}">
              <a16:creationId xmlns:a16="http://schemas.microsoft.com/office/drawing/2014/main" id="{00000000-0008-0000-0A00-0000C7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049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55</xdr:row>
      <xdr:rowOff>0</xdr:rowOff>
    </xdr:from>
    <xdr:to>
      <xdr:col>0</xdr:col>
      <xdr:colOff>333375</xdr:colOff>
      <xdr:row>55</xdr:row>
      <xdr:rowOff>190500</xdr:rowOff>
    </xdr:to>
    <xdr:pic>
      <xdr:nvPicPr>
        <xdr:cNvPr id="291272" name="Picture 8">
          <a:extLst>
            <a:ext uri="{FF2B5EF4-FFF2-40B4-BE49-F238E27FC236}">
              <a16:creationId xmlns:a16="http://schemas.microsoft.com/office/drawing/2014/main" id="{00000000-0008-0000-0A00-0000C8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0868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108</xdr:row>
      <xdr:rowOff>152400</xdr:rowOff>
    </xdr:from>
    <xdr:to>
      <xdr:col>0</xdr:col>
      <xdr:colOff>361950</xdr:colOff>
      <xdr:row>110</xdr:row>
      <xdr:rowOff>19050</xdr:rowOff>
    </xdr:to>
    <xdr:pic>
      <xdr:nvPicPr>
        <xdr:cNvPr id="291273" name="Picture 9">
          <a:extLst>
            <a:ext uri="{FF2B5EF4-FFF2-40B4-BE49-F238E27FC236}">
              <a16:creationId xmlns:a16="http://schemas.microsoft.com/office/drawing/2014/main" id="{00000000-0008-0000-0A00-0000C9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97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</xdr:row>
      <xdr:rowOff>85725</xdr:rowOff>
    </xdr:from>
    <xdr:to>
      <xdr:col>0</xdr:col>
      <xdr:colOff>447675</xdr:colOff>
      <xdr:row>7</xdr:row>
      <xdr:rowOff>104775</xdr:rowOff>
    </xdr:to>
    <xdr:pic>
      <xdr:nvPicPr>
        <xdr:cNvPr id="291274" name="Picture 2">
          <a:extLst>
            <a:ext uri="{FF2B5EF4-FFF2-40B4-BE49-F238E27FC236}">
              <a16:creationId xmlns:a16="http://schemas.microsoft.com/office/drawing/2014/main" id="{00000000-0008-0000-0A00-0000CA7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057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51</xdr:row>
      <xdr:rowOff>161925</xdr:rowOff>
    </xdr:from>
    <xdr:to>
      <xdr:col>8</xdr:col>
      <xdr:colOff>771525</xdr:colOff>
      <xdr:row>52</xdr:row>
      <xdr:rowOff>133350</xdr:rowOff>
    </xdr:to>
    <xdr:pic>
      <xdr:nvPicPr>
        <xdr:cNvPr id="289259" name="Picture 7" descr="eSMART-Green">
          <a:extLst>
            <a:ext uri="{FF2B5EF4-FFF2-40B4-BE49-F238E27FC236}">
              <a16:creationId xmlns:a16="http://schemas.microsoft.com/office/drawing/2014/main" id="{00000000-0008-0000-0100-0000EB6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8534400"/>
          <a:ext cx="1809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51</xdr:row>
      <xdr:rowOff>114300</xdr:rowOff>
    </xdr:from>
    <xdr:to>
      <xdr:col>8</xdr:col>
      <xdr:colOff>457200</xdr:colOff>
      <xdr:row>52</xdr:row>
      <xdr:rowOff>133350</xdr:rowOff>
    </xdr:to>
    <xdr:pic>
      <xdr:nvPicPr>
        <xdr:cNvPr id="289260" name="Picture 6">
          <a:extLst>
            <a:ext uri="{FF2B5EF4-FFF2-40B4-BE49-F238E27FC236}">
              <a16:creationId xmlns:a16="http://schemas.microsoft.com/office/drawing/2014/main" id="{00000000-0008-0000-0100-0000EC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486775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1438275</xdr:colOff>
      <xdr:row>6</xdr:row>
      <xdr:rowOff>66675</xdr:rowOff>
    </xdr:from>
    <xdr:to>
      <xdr:col>8</xdr:col>
      <xdr:colOff>942975</xdr:colOff>
      <xdr:row>12</xdr:row>
      <xdr:rowOff>28575</xdr:rowOff>
    </xdr:to>
    <xdr:pic>
      <xdr:nvPicPr>
        <xdr:cNvPr id="289261" name="Picture 9">
          <a:extLst>
            <a:ext uri="{FF2B5EF4-FFF2-40B4-BE49-F238E27FC236}">
              <a16:creationId xmlns:a16="http://schemas.microsoft.com/office/drawing/2014/main" id="{00000000-0008-0000-0100-0000ED6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0668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1028700</xdr:colOff>
      <xdr:row>50</xdr:row>
      <xdr:rowOff>152400</xdr:rowOff>
    </xdr:from>
    <xdr:to>
      <xdr:col>7</xdr:col>
      <xdr:colOff>1790700</xdr:colOff>
      <xdr:row>52</xdr:row>
      <xdr:rowOff>133350</xdr:rowOff>
    </xdr:to>
    <xdr:pic>
      <xdr:nvPicPr>
        <xdr:cNvPr id="289262" name="Picture 9">
          <a:extLst>
            <a:ext uri="{FF2B5EF4-FFF2-40B4-BE49-F238E27FC236}">
              <a16:creationId xmlns:a16="http://schemas.microsoft.com/office/drawing/2014/main" id="{00000000-0008-0000-0100-0000EE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8362950"/>
          <a:ext cx="762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66675</xdr:rowOff>
    </xdr:from>
    <xdr:to>
      <xdr:col>7</xdr:col>
      <xdr:colOff>1400175</xdr:colOff>
      <xdr:row>5</xdr:row>
      <xdr:rowOff>0</xdr:rowOff>
    </xdr:to>
    <xdr:pic>
      <xdr:nvPicPr>
        <xdr:cNvPr id="289263" name="Picture 1">
          <a:extLst>
            <a:ext uri="{FF2B5EF4-FFF2-40B4-BE49-F238E27FC236}">
              <a16:creationId xmlns:a16="http://schemas.microsoft.com/office/drawing/2014/main" id="{00000000-0008-0000-0100-0000EF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66675"/>
          <a:ext cx="3876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123825</xdr:rowOff>
    </xdr:from>
    <xdr:to>
      <xdr:col>7</xdr:col>
      <xdr:colOff>1095375</xdr:colOff>
      <xdr:row>22</xdr:row>
      <xdr:rowOff>133350</xdr:rowOff>
    </xdr:to>
    <xdr:pic>
      <xdr:nvPicPr>
        <xdr:cNvPr id="289264" name="Picture 1">
          <a:extLst>
            <a:ext uri="{FF2B5EF4-FFF2-40B4-BE49-F238E27FC236}">
              <a16:creationId xmlns:a16="http://schemas.microsoft.com/office/drawing/2014/main" id="{00000000-0008-0000-0100-0000F0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3909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30</xdr:row>
      <xdr:rowOff>104775</xdr:rowOff>
    </xdr:from>
    <xdr:to>
      <xdr:col>6</xdr:col>
      <xdr:colOff>209550</xdr:colOff>
      <xdr:row>32</xdr:row>
      <xdr:rowOff>114300</xdr:rowOff>
    </xdr:to>
    <xdr:pic>
      <xdr:nvPicPr>
        <xdr:cNvPr id="289265" name="Picture 1">
          <a:extLst>
            <a:ext uri="{FF2B5EF4-FFF2-40B4-BE49-F238E27FC236}">
              <a16:creationId xmlns:a16="http://schemas.microsoft.com/office/drawing/2014/main" id="{00000000-0008-0000-0100-0000F1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9911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49</xdr:row>
      <xdr:rowOff>123825</xdr:rowOff>
    </xdr:from>
    <xdr:to>
      <xdr:col>7</xdr:col>
      <xdr:colOff>885825</xdr:colOff>
      <xdr:row>52</xdr:row>
      <xdr:rowOff>133350</xdr:rowOff>
    </xdr:to>
    <xdr:pic>
      <xdr:nvPicPr>
        <xdr:cNvPr id="289266" name="Picture 1">
          <a:extLst>
            <a:ext uri="{FF2B5EF4-FFF2-40B4-BE49-F238E27FC236}">
              <a16:creationId xmlns:a16="http://schemas.microsoft.com/office/drawing/2014/main" id="{00000000-0008-0000-0100-0000F2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72450"/>
          <a:ext cx="47910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</xdr:row>
      <xdr:rowOff>133350</xdr:rowOff>
    </xdr:from>
    <xdr:to>
      <xdr:col>0</xdr:col>
      <xdr:colOff>447675</xdr:colOff>
      <xdr:row>2</xdr:row>
      <xdr:rowOff>152400</xdr:rowOff>
    </xdr:to>
    <xdr:pic>
      <xdr:nvPicPr>
        <xdr:cNvPr id="289267" name="Picture 9">
          <a:extLst>
            <a:ext uri="{FF2B5EF4-FFF2-40B4-BE49-F238E27FC236}">
              <a16:creationId xmlns:a16="http://schemas.microsoft.com/office/drawing/2014/main" id="{00000000-0008-0000-0100-0000F3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2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49</xdr:row>
      <xdr:rowOff>9525</xdr:rowOff>
    </xdr:from>
    <xdr:to>
      <xdr:col>8</xdr:col>
      <xdr:colOff>857250</xdr:colOff>
      <xdr:row>50</xdr:row>
      <xdr:rowOff>123825</xdr:rowOff>
    </xdr:to>
    <xdr:pic>
      <xdr:nvPicPr>
        <xdr:cNvPr id="289268" name="Picture 10">
          <a:extLst>
            <a:ext uri="{FF2B5EF4-FFF2-40B4-BE49-F238E27FC236}">
              <a16:creationId xmlns:a16="http://schemas.microsoft.com/office/drawing/2014/main" id="{00000000-0008-0000-0100-0000F46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0581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723900</xdr:colOff>
      <xdr:row>56</xdr:row>
      <xdr:rowOff>0</xdr:rowOff>
    </xdr:from>
    <xdr:to>
      <xdr:col>11</xdr:col>
      <xdr:colOff>9525</xdr:colOff>
      <xdr:row>58</xdr:row>
      <xdr:rowOff>19050</xdr:rowOff>
    </xdr:to>
    <xdr:pic>
      <xdr:nvPicPr>
        <xdr:cNvPr id="276135" name="Picture 5" descr="eSMART-Green">
          <a:extLst>
            <a:ext uri="{FF2B5EF4-FFF2-40B4-BE49-F238E27FC236}">
              <a16:creationId xmlns:a16="http://schemas.microsoft.com/office/drawing/2014/main" id="{00000000-0008-0000-0200-0000A73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89249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58</xdr:row>
      <xdr:rowOff>28575</xdr:rowOff>
    </xdr:from>
    <xdr:to>
      <xdr:col>9</xdr:col>
      <xdr:colOff>704850</xdr:colOff>
      <xdr:row>60</xdr:row>
      <xdr:rowOff>76200</xdr:rowOff>
    </xdr:to>
    <xdr:pic>
      <xdr:nvPicPr>
        <xdr:cNvPr id="276136" name="Picture 4">
          <a:extLst>
            <a:ext uri="{FF2B5EF4-FFF2-40B4-BE49-F238E27FC236}">
              <a16:creationId xmlns:a16="http://schemas.microsoft.com/office/drawing/2014/main" id="{00000000-0008-0000-0200-0000A8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2773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</xdr:row>
      <xdr:rowOff>9525</xdr:rowOff>
    </xdr:from>
    <xdr:to>
      <xdr:col>9</xdr:col>
      <xdr:colOff>742950</xdr:colOff>
      <xdr:row>4</xdr:row>
      <xdr:rowOff>133350</xdr:rowOff>
    </xdr:to>
    <xdr:pic>
      <xdr:nvPicPr>
        <xdr:cNvPr id="276137" name="Picture 5">
          <a:extLst>
            <a:ext uri="{FF2B5EF4-FFF2-40B4-BE49-F238E27FC236}">
              <a16:creationId xmlns:a16="http://schemas.microsoft.com/office/drawing/2014/main" id="{00000000-0008-0000-0200-0000A93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71450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57</xdr:row>
      <xdr:rowOff>133350</xdr:rowOff>
    </xdr:from>
    <xdr:to>
      <xdr:col>8</xdr:col>
      <xdr:colOff>409575</xdr:colOff>
      <xdr:row>60</xdr:row>
      <xdr:rowOff>76200</xdr:rowOff>
    </xdr:to>
    <xdr:pic>
      <xdr:nvPicPr>
        <xdr:cNvPr id="276138" name="Picture 7">
          <a:extLst>
            <a:ext uri="{FF2B5EF4-FFF2-40B4-BE49-F238E27FC236}">
              <a16:creationId xmlns:a16="http://schemas.microsoft.com/office/drawing/2014/main" id="{00000000-0008-0000-0200-0000AA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92202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409575</xdr:colOff>
      <xdr:row>0</xdr:row>
      <xdr:rowOff>57150</xdr:rowOff>
    </xdr:from>
    <xdr:to>
      <xdr:col>7</xdr:col>
      <xdr:colOff>180975</xdr:colOff>
      <xdr:row>3</xdr:row>
      <xdr:rowOff>114300</xdr:rowOff>
    </xdr:to>
    <xdr:pic>
      <xdr:nvPicPr>
        <xdr:cNvPr id="276139" name="Picture 2">
          <a:extLst>
            <a:ext uri="{FF2B5EF4-FFF2-40B4-BE49-F238E27FC236}">
              <a16:creationId xmlns:a16="http://schemas.microsoft.com/office/drawing/2014/main" id="{00000000-0008-0000-0200-0000AB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7150"/>
          <a:ext cx="2819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1</xdr:col>
      <xdr:colOff>0</xdr:colOff>
      <xdr:row>2</xdr:row>
      <xdr:rowOff>19050</xdr:rowOff>
    </xdr:to>
    <xdr:pic>
      <xdr:nvPicPr>
        <xdr:cNvPr id="276140" name="Picture 7">
          <a:extLst>
            <a:ext uri="{FF2B5EF4-FFF2-40B4-BE49-F238E27FC236}">
              <a16:creationId xmlns:a16="http://schemas.microsoft.com/office/drawing/2014/main" id="{00000000-0008-0000-0200-0000AC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742950</xdr:colOff>
      <xdr:row>58</xdr:row>
      <xdr:rowOff>95250</xdr:rowOff>
    </xdr:from>
    <xdr:to>
      <xdr:col>11</xdr:col>
      <xdr:colOff>333375</xdr:colOff>
      <xdr:row>60</xdr:row>
      <xdr:rowOff>47625</xdr:rowOff>
    </xdr:to>
    <xdr:pic>
      <xdr:nvPicPr>
        <xdr:cNvPr id="276141" name="Picture 7">
          <a:extLst>
            <a:ext uri="{FF2B5EF4-FFF2-40B4-BE49-F238E27FC236}">
              <a16:creationId xmlns:a16="http://schemas.microsoft.com/office/drawing/2014/main" id="{00000000-0008-0000-0200-0000AD3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93440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56</xdr:row>
      <xdr:rowOff>133350</xdr:rowOff>
    </xdr:from>
    <xdr:to>
      <xdr:col>9</xdr:col>
      <xdr:colOff>542925</xdr:colOff>
      <xdr:row>57</xdr:row>
      <xdr:rowOff>133350</xdr:rowOff>
    </xdr:to>
    <xdr:pic>
      <xdr:nvPicPr>
        <xdr:cNvPr id="294163" name="Picture 5" descr="eSMART-Green">
          <a:extLst>
            <a:ext uri="{FF2B5EF4-FFF2-40B4-BE49-F238E27FC236}">
              <a16:creationId xmlns:a16="http://schemas.microsoft.com/office/drawing/2014/main" id="{00000000-0008-0000-0300-0000137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630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59</xdr:row>
      <xdr:rowOff>9525</xdr:rowOff>
    </xdr:from>
    <xdr:to>
      <xdr:col>9</xdr:col>
      <xdr:colOff>323850</xdr:colOff>
      <xdr:row>60</xdr:row>
      <xdr:rowOff>0</xdr:rowOff>
    </xdr:to>
    <xdr:pic>
      <xdr:nvPicPr>
        <xdr:cNvPr id="294164" name="Picture 5">
          <a:extLst>
            <a:ext uri="{FF2B5EF4-FFF2-40B4-BE49-F238E27FC236}">
              <a16:creationId xmlns:a16="http://schemas.microsoft.com/office/drawing/2014/main" id="{00000000-0008-0000-0300-000014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9725025"/>
          <a:ext cx="285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11</xdr:row>
      <xdr:rowOff>38100</xdr:rowOff>
    </xdr:from>
    <xdr:to>
      <xdr:col>9</xdr:col>
      <xdr:colOff>285750</xdr:colOff>
      <xdr:row>17</xdr:row>
      <xdr:rowOff>0</xdr:rowOff>
    </xdr:to>
    <xdr:pic>
      <xdr:nvPicPr>
        <xdr:cNvPr id="294165" name="Picture 5">
          <a:extLst>
            <a:ext uri="{FF2B5EF4-FFF2-40B4-BE49-F238E27FC236}">
              <a16:creationId xmlns:a16="http://schemas.microsoft.com/office/drawing/2014/main" id="{00000000-0008-0000-0300-0000157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905000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58</xdr:row>
      <xdr:rowOff>57150</xdr:rowOff>
    </xdr:from>
    <xdr:to>
      <xdr:col>9</xdr:col>
      <xdr:colOff>19050</xdr:colOff>
      <xdr:row>60</xdr:row>
      <xdr:rowOff>0</xdr:rowOff>
    </xdr:to>
    <xdr:pic>
      <xdr:nvPicPr>
        <xdr:cNvPr id="294166" name="Picture 6">
          <a:extLst>
            <a:ext uri="{FF2B5EF4-FFF2-40B4-BE49-F238E27FC236}">
              <a16:creationId xmlns:a16="http://schemas.microsoft.com/office/drawing/2014/main" id="{00000000-0008-0000-0300-000016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9610725"/>
          <a:ext cx="666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0</xdr:row>
      <xdr:rowOff>47625</xdr:rowOff>
    </xdr:from>
    <xdr:to>
      <xdr:col>8</xdr:col>
      <xdr:colOff>685800</xdr:colOff>
      <xdr:row>4</xdr:row>
      <xdr:rowOff>95250</xdr:rowOff>
    </xdr:to>
    <xdr:pic>
      <xdr:nvPicPr>
        <xdr:cNvPr id="294167" name="Picture 1">
          <a:extLst>
            <a:ext uri="{FF2B5EF4-FFF2-40B4-BE49-F238E27FC236}">
              <a16:creationId xmlns:a16="http://schemas.microsoft.com/office/drawing/2014/main" id="{00000000-0008-0000-0300-000017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47625"/>
          <a:ext cx="3629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57</xdr:row>
      <xdr:rowOff>57150</xdr:rowOff>
    </xdr:from>
    <xdr:to>
      <xdr:col>8</xdr:col>
      <xdr:colOff>276225</xdr:colOff>
      <xdr:row>60</xdr:row>
      <xdr:rowOff>38100</xdr:rowOff>
    </xdr:to>
    <xdr:pic>
      <xdr:nvPicPr>
        <xdr:cNvPr id="294168" name="Picture 1">
          <a:extLst>
            <a:ext uri="{FF2B5EF4-FFF2-40B4-BE49-F238E27FC236}">
              <a16:creationId xmlns:a16="http://schemas.microsoft.com/office/drawing/2014/main" id="{00000000-0008-0000-0300-000018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448800"/>
          <a:ext cx="451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0</xdr:row>
      <xdr:rowOff>152400</xdr:rowOff>
    </xdr:from>
    <xdr:to>
      <xdr:col>0</xdr:col>
      <xdr:colOff>495300</xdr:colOff>
      <xdr:row>2</xdr:row>
      <xdr:rowOff>9525</xdr:rowOff>
    </xdr:to>
    <xdr:pic>
      <xdr:nvPicPr>
        <xdr:cNvPr id="294169" name="Picture 8">
          <a:extLst>
            <a:ext uri="{FF2B5EF4-FFF2-40B4-BE49-F238E27FC236}">
              <a16:creationId xmlns:a16="http://schemas.microsoft.com/office/drawing/2014/main" id="{00000000-0008-0000-0300-000019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361950</xdr:colOff>
      <xdr:row>58</xdr:row>
      <xdr:rowOff>76200</xdr:rowOff>
    </xdr:from>
    <xdr:to>
      <xdr:col>10</xdr:col>
      <xdr:colOff>504825</xdr:colOff>
      <xdr:row>60</xdr:row>
      <xdr:rowOff>28575</xdr:rowOff>
    </xdr:to>
    <xdr:pic>
      <xdr:nvPicPr>
        <xdr:cNvPr id="294170" name="Picture 8">
          <a:extLst>
            <a:ext uri="{FF2B5EF4-FFF2-40B4-BE49-F238E27FC236}">
              <a16:creationId xmlns:a16="http://schemas.microsoft.com/office/drawing/2014/main" id="{00000000-0008-0000-0300-00001A7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962977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53</xdr:row>
      <xdr:rowOff>133350</xdr:rowOff>
    </xdr:from>
    <xdr:to>
      <xdr:col>10</xdr:col>
      <xdr:colOff>257175</xdr:colOff>
      <xdr:row>55</xdr:row>
      <xdr:rowOff>152400</xdr:rowOff>
    </xdr:to>
    <xdr:pic>
      <xdr:nvPicPr>
        <xdr:cNvPr id="301115" name="Picture 5" descr="eSMART-Green">
          <a:extLst>
            <a:ext uri="{FF2B5EF4-FFF2-40B4-BE49-F238E27FC236}">
              <a16:creationId xmlns:a16="http://schemas.microsoft.com/office/drawing/2014/main" id="{00000000-0008-0000-0400-00003B9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8963025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56</xdr:row>
      <xdr:rowOff>66675</xdr:rowOff>
    </xdr:from>
    <xdr:to>
      <xdr:col>9</xdr:col>
      <xdr:colOff>342900</xdr:colOff>
      <xdr:row>58</xdr:row>
      <xdr:rowOff>114300</xdr:rowOff>
    </xdr:to>
    <xdr:pic>
      <xdr:nvPicPr>
        <xdr:cNvPr id="301116" name="Picture 4">
          <a:extLst>
            <a:ext uri="{FF2B5EF4-FFF2-40B4-BE49-F238E27FC236}">
              <a16:creationId xmlns:a16="http://schemas.microsoft.com/office/drawing/2014/main" id="{00000000-0008-0000-0400-00003C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382125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0</xdr:row>
      <xdr:rowOff>0</xdr:rowOff>
    </xdr:from>
    <xdr:to>
      <xdr:col>8</xdr:col>
      <xdr:colOff>238125</xdr:colOff>
      <xdr:row>4</xdr:row>
      <xdr:rowOff>9525</xdr:rowOff>
    </xdr:to>
    <xdr:pic>
      <xdr:nvPicPr>
        <xdr:cNvPr id="301117" name="Picture 1">
          <a:extLst>
            <a:ext uri="{FF2B5EF4-FFF2-40B4-BE49-F238E27FC236}">
              <a16:creationId xmlns:a16="http://schemas.microsoft.com/office/drawing/2014/main" id="{00000000-0008-0000-0400-00003D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0"/>
          <a:ext cx="3429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55</xdr:row>
      <xdr:rowOff>76200</xdr:rowOff>
    </xdr:from>
    <xdr:to>
      <xdr:col>8</xdr:col>
      <xdr:colOff>247650</xdr:colOff>
      <xdr:row>58</xdr:row>
      <xdr:rowOff>85725</xdr:rowOff>
    </xdr:to>
    <xdr:pic>
      <xdr:nvPicPr>
        <xdr:cNvPr id="301118" name="Picture 7">
          <a:extLst>
            <a:ext uri="{FF2B5EF4-FFF2-40B4-BE49-F238E27FC236}">
              <a16:creationId xmlns:a16="http://schemas.microsoft.com/office/drawing/2014/main" id="{00000000-0008-0000-0400-00003E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9229725"/>
          <a:ext cx="1247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0</xdr:rowOff>
    </xdr:from>
    <xdr:to>
      <xdr:col>0</xdr:col>
      <xdr:colOff>438150</xdr:colOff>
      <xdr:row>2</xdr:row>
      <xdr:rowOff>19050</xdr:rowOff>
    </xdr:to>
    <xdr:pic>
      <xdr:nvPicPr>
        <xdr:cNvPr id="301119" name="Picture 5">
          <a:extLst>
            <a:ext uri="{FF2B5EF4-FFF2-40B4-BE49-F238E27FC236}">
              <a16:creationId xmlns:a16="http://schemas.microsoft.com/office/drawing/2014/main" id="{00000000-0008-0000-0400-00003F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1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56</xdr:row>
      <xdr:rowOff>104775</xdr:rowOff>
    </xdr:from>
    <xdr:to>
      <xdr:col>10</xdr:col>
      <xdr:colOff>523875</xdr:colOff>
      <xdr:row>58</xdr:row>
      <xdr:rowOff>57150</xdr:rowOff>
    </xdr:to>
    <xdr:pic>
      <xdr:nvPicPr>
        <xdr:cNvPr id="301120" name="Picture 6">
          <a:extLst>
            <a:ext uri="{FF2B5EF4-FFF2-40B4-BE49-F238E27FC236}">
              <a16:creationId xmlns:a16="http://schemas.microsoft.com/office/drawing/2014/main" id="{00000000-0008-0000-0400-0000409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9420225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56</xdr:row>
      <xdr:rowOff>0</xdr:rowOff>
    </xdr:from>
    <xdr:to>
      <xdr:col>9</xdr:col>
      <xdr:colOff>318294</xdr:colOff>
      <xdr:row>57</xdr:row>
      <xdr:rowOff>47625</xdr:rowOff>
    </xdr:to>
    <xdr:pic>
      <xdr:nvPicPr>
        <xdr:cNvPr id="303191" name="Picture 6" descr="eSMART-Green">
          <a:extLst>
            <a:ext uri="{FF2B5EF4-FFF2-40B4-BE49-F238E27FC236}">
              <a16:creationId xmlns:a16="http://schemas.microsoft.com/office/drawing/2014/main" id="{00000000-0008-0000-0500-000057A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9286875"/>
          <a:ext cx="270669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58</xdr:row>
      <xdr:rowOff>95250</xdr:rowOff>
    </xdr:from>
    <xdr:to>
      <xdr:col>8</xdr:col>
      <xdr:colOff>419100</xdr:colOff>
      <xdr:row>59</xdr:row>
      <xdr:rowOff>95250</xdr:rowOff>
    </xdr:to>
    <xdr:pic>
      <xdr:nvPicPr>
        <xdr:cNvPr id="303192" name="Picture 5">
          <a:extLst>
            <a:ext uri="{FF2B5EF4-FFF2-40B4-BE49-F238E27FC236}">
              <a16:creationId xmlns:a16="http://schemas.microsoft.com/office/drawing/2014/main" id="{00000000-0008-0000-0500-000058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97059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55</xdr:row>
      <xdr:rowOff>133350</xdr:rowOff>
    </xdr:from>
    <xdr:to>
      <xdr:col>9</xdr:col>
      <xdr:colOff>9525</xdr:colOff>
      <xdr:row>57</xdr:row>
      <xdr:rowOff>38100</xdr:rowOff>
    </xdr:to>
    <xdr:pic>
      <xdr:nvPicPr>
        <xdr:cNvPr id="303193" name="Picture 6">
          <a:extLst>
            <a:ext uri="{FF2B5EF4-FFF2-40B4-BE49-F238E27FC236}">
              <a16:creationId xmlns:a16="http://schemas.microsoft.com/office/drawing/2014/main" id="{00000000-0008-0000-0500-000059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9258300"/>
          <a:ext cx="571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0</xdr:row>
      <xdr:rowOff>0</xdr:rowOff>
    </xdr:from>
    <xdr:to>
      <xdr:col>7</xdr:col>
      <xdr:colOff>209550</xdr:colOff>
      <xdr:row>4</xdr:row>
      <xdr:rowOff>57150</xdr:rowOff>
    </xdr:to>
    <xdr:pic>
      <xdr:nvPicPr>
        <xdr:cNvPr id="303194" name="Picture 1">
          <a:extLst>
            <a:ext uri="{FF2B5EF4-FFF2-40B4-BE49-F238E27FC236}">
              <a16:creationId xmlns:a16="http://schemas.microsoft.com/office/drawing/2014/main" id="{00000000-0008-0000-0500-00005A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0"/>
          <a:ext cx="3676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31</xdr:row>
      <xdr:rowOff>57150</xdr:rowOff>
    </xdr:from>
    <xdr:to>
      <xdr:col>7</xdr:col>
      <xdr:colOff>85725</xdr:colOff>
      <xdr:row>34</xdr:row>
      <xdr:rowOff>57150</xdr:rowOff>
    </xdr:to>
    <xdr:pic>
      <xdr:nvPicPr>
        <xdr:cNvPr id="303195" name="Picture 1">
          <a:extLst>
            <a:ext uri="{FF2B5EF4-FFF2-40B4-BE49-F238E27FC236}">
              <a16:creationId xmlns:a16="http://schemas.microsoft.com/office/drawing/2014/main" id="{00000000-0008-0000-0500-00005B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5105400"/>
          <a:ext cx="2524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0</xdr:rowOff>
    </xdr:from>
    <xdr:to>
      <xdr:col>1</xdr:col>
      <xdr:colOff>361950</xdr:colOff>
      <xdr:row>59</xdr:row>
      <xdr:rowOff>57150</xdr:rowOff>
    </xdr:to>
    <xdr:pic>
      <xdr:nvPicPr>
        <xdr:cNvPr id="303196" name="Picture 1">
          <a:extLst>
            <a:ext uri="{FF2B5EF4-FFF2-40B4-BE49-F238E27FC236}">
              <a16:creationId xmlns:a16="http://schemas.microsoft.com/office/drawing/2014/main" id="{00000000-0008-0000-0500-00005C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4880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56</xdr:row>
      <xdr:rowOff>152400</xdr:rowOff>
    </xdr:from>
    <xdr:to>
      <xdr:col>4</xdr:col>
      <xdr:colOff>95250</xdr:colOff>
      <xdr:row>59</xdr:row>
      <xdr:rowOff>76200</xdr:rowOff>
    </xdr:to>
    <xdr:pic>
      <xdr:nvPicPr>
        <xdr:cNvPr id="303197" name="Picture 2">
          <a:extLst>
            <a:ext uri="{FF2B5EF4-FFF2-40B4-BE49-F238E27FC236}">
              <a16:creationId xmlns:a16="http://schemas.microsoft.com/office/drawing/2014/main" id="{00000000-0008-0000-0500-00005D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4392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57</xdr:row>
      <xdr:rowOff>19050</xdr:rowOff>
    </xdr:from>
    <xdr:to>
      <xdr:col>6</xdr:col>
      <xdr:colOff>219075</xdr:colOff>
      <xdr:row>59</xdr:row>
      <xdr:rowOff>114300</xdr:rowOff>
    </xdr:to>
    <xdr:pic>
      <xdr:nvPicPr>
        <xdr:cNvPr id="303198" name="Picture 3">
          <a:extLst>
            <a:ext uri="{FF2B5EF4-FFF2-40B4-BE49-F238E27FC236}">
              <a16:creationId xmlns:a16="http://schemas.microsoft.com/office/drawing/2014/main" id="{00000000-0008-0000-0500-00005E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9467850"/>
          <a:ext cx="1304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57</xdr:row>
      <xdr:rowOff>76200</xdr:rowOff>
    </xdr:from>
    <xdr:to>
      <xdr:col>8</xdr:col>
      <xdr:colOff>28575</xdr:colOff>
      <xdr:row>59</xdr:row>
      <xdr:rowOff>114300</xdr:rowOff>
    </xdr:to>
    <xdr:pic>
      <xdr:nvPicPr>
        <xdr:cNvPr id="303199" name="Picture 4">
          <a:extLst>
            <a:ext uri="{FF2B5EF4-FFF2-40B4-BE49-F238E27FC236}">
              <a16:creationId xmlns:a16="http://schemas.microsoft.com/office/drawing/2014/main" id="{00000000-0008-0000-0500-00005F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952500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0</xdr:col>
      <xdr:colOff>409575</xdr:colOff>
      <xdr:row>2</xdr:row>
      <xdr:rowOff>9525</xdr:rowOff>
    </xdr:to>
    <xdr:pic>
      <xdr:nvPicPr>
        <xdr:cNvPr id="303200" name="Picture 10">
          <a:extLst>
            <a:ext uri="{FF2B5EF4-FFF2-40B4-BE49-F238E27FC236}">
              <a16:creationId xmlns:a16="http://schemas.microsoft.com/office/drawing/2014/main" id="{00000000-0008-0000-0500-000060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542925</xdr:colOff>
      <xdr:row>57</xdr:row>
      <xdr:rowOff>152400</xdr:rowOff>
    </xdr:from>
    <xdr:to>
      <xdr:col>10</xdr:col>
      <xdr:colOff>76200</xdr:colOff>
      <xdr:row>59</xdr:row>
      <xdr:rowOff>104775</xdr:rowOff>
    </xdr:to>
    <xdr:pic>
      <xdr:nvPicPr>
        <xdr:cNvPr id="303201" name="Picture 12">
          <a:extLst>
            <a:ext uri="{FF2B5EF4-FFF2-40B4-BE49-F238E27FC236}">
              <a16:creationId xmlns:a16="http://schemas.microsoft.com/office/drawing/2014/main" id="{00000000-0008-0000-0500-000061A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960120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55</xdr:row>
      <xdr:rowOff>85725</xdr:rowOff>
    </xdr:from>
    <xdr:to>
      <xdr:col>10</xdr:col>
      <xdr:colOff>391111</xdr:colOff>
      <xdr:row>57</xdr:row>
      <xdr:rowOff>143545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9210675"/>
          <a:ext cx="333961" cy="3816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75</xdr:row>
      <xdr:rowOff>9525</xdr:rowOff>
    </xdr:from>
    <xdr:to>
      <xdr:col>10</xdr:col>
      <xdr:colOff>523875</xdr:colOff>
      <xdr:row>77</xdr:row>
      <xdr:rowOff>47625</xdr:rowOff>
    </xdr:to>
    <xdr:pic>
      <xdr:nvPicPr>
        <xdr:cNvPr id="304177" name="Picture 78" descr="eSMART-Green">
          <a:extLst>
            <a:ext uri="{FF2B5EF4-FFF2-40B4-BE49-F238E27FC236}">
              <a16:creationId xmlns:a16="http://schemas.microsoft.com/office/drawing/2014/main" id="{00000000-0008-0000-0600-000031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648825"/>
          <a:ext cx="3619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150</xdr:row>
      <xdr:rowOff>19050</xdr:rowOff>
    </xdr:from>
    <xdr:to>
      <xdr:col>10</xdr:col>
      <xdr:colOff>457200</xdr:colOff>
      <xdr:row>152</xdr:row>
      <xdr:rowOff>47625</xdr:rowOff>
    </xdr:to>
    <xdr:pic>
      <xdr:nvPicPr>
        <xdr:cNvPr id="304178" name="Picture 88" descr="eSMART-Green">
          <a:extLst>
            <a:ext uri="{FF2B5EF4-FFF2-40B4-BE49-F238E27FC236}">
              <a16:creationId xmlns:a16="http://schemas.microsoft.com/office/drawing/2014/main" id="{00000000-0008-0000-0600-000032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9259550"/>
          <a:ext cx="3619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74</xdr:row>
      <xdr:rowOff>95250</xdr:rowOff>
    </xdr:from>
    <xdr:to>
      <xdr:col>10</xdr:col>
      <xdr:colOff>0</xdr:colOff>
      <xdr:row>77</xdr:row>
      <xdr:rowOff>85725</xdr:rowOff>
    </xdr:to>
    <xdr:pic>
      <xdr:nvPicPr>
        <xdr:cNvPr id="304179" name="Picture 7">
          <a:extLst>
            <a:ext uri="{FF2B5EF4-FFF2-40B4-BE49-F238E27FC236}">
              <a16:creationId xmlns:a16="http://schemas.microsoft.com/office/drawing/2014/main" id="{00000000-0008-0000-0600-000033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961072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149</xdr:row>
      <xdr:rowOff>114300</xdr:rowOff>
    </xdr:from>
    <xdr:to>
      <xdr:col>9</xdr:col>
      <xdr:colOff>504825</xdr:colOff>
      <xdr:row>152</xdr:row>
      <xdr:rowOff>85725</xdr:rowOff>
    </xdr:to>
    <xdr:pic>
      <xdr:nvPicPr>
        <xdr:cNvPr id="304180" name="Picture 8">
          <a:extLst>
            <a:ext uri="{FF2B5EF4-FFF2-40B4-BE49-F238E27FC236}">
              <a16:creationId xmlns:a16="http://schemas.microsoft.com/office/drawing/2014/main" id="{00000000-0008-0000-0600-000034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9221450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28575</xdr:rowOff>
    </xdr:from>
    <xdr:to>
      <xdr:col>2</xdr:col>
      <xdr:colOff>457200</xdr:colOff>
      <xdr:row>5</xdr:row>
      <xdr:rowOff>57150</xdr:rowOff>
    </xdr:to>
    <xdr:pic>
      <xdr:nvPicPr>
        <xdr:cNvPr id="304181" name="Picture 10">
          <a:extLst>
            <a:ext uri="{FF2B5EF4-FFF2-40B4-BE49-F238E27FC236}">
              <a16:creationId xmlns:a16="http://schemas.microsoft.com/office/drawing/2014/main" id="{00000000-0008-0000-0600-000035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38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80</xdr:row>
      <xdr:rowOff>95250</xdr:rowOff>
    </xdr:from>
    <xdr:to>
      <xdr:col>2</xdr:col>
      <xdr:colOff>342900</xdr:colOff>
      <xdr:row>84</xdr:row>
      <xdr:rowOff>9525</xdr:rowOff>
    </xdr:to>
    <xdr:pic>
      <xdr:nvPicPr>
        <xdr:cNvPr id="304182" name="Picture 11">
          <a:extLst>
            <a:ext uri="{FF2B5EF4-FFF2-40B4-BE49-F238E27FC236}">
              <a16:creationId xmlns:a16="http://schemas.microsoft.com/office/drawing/2014/main" id="{00000000-0008-0000-0600-000036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35367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419100</xdr:colOff>
      <xdr:row>221</xdr:row>
      <xdr:rowOff>142875</xdr:rowOff>
    </xdr:from>
    <xdr:to>
      <xdr:col>9</xdr:col>
      <xdr:colOff>114300</xdr:colOff>
      <xdr:row>223</xdr:row>
      <xdr:rowOff>76200</xdr:rowOff>
    </xdr:to>
    <xdr:pic>
      <xdr:nvPicPr>
        <xdr:cNvPr id="304183" name="Picture 96" descr="eSMART-Green">
          <a:extLst>
            <a:ext uri="{FF2B5EF4-FFF2-40B4-BE49-F238E27FC236}">
              <a16:creationId xmlns:a16="http://schemas.microsoft.com/office/drawing/2014/main" id="{00000000-0008-0000-0600-000037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30146625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238125</xdr:colOff>
      <xdr:row>221</xdr:row>
      <xdr:rowOff>9525</xdr:rowOff>
    </xdr:from>
    <xdr:to>
      <xdr:col>8</xdr:col>
      <xdr:colOff>342900</xdr:colOff>
      <xdr:row>223</xdr:row>
      <xdr:rowOff>66675</xdr:rowOff>
    </xdr:to>
    <xdr:pic>
      <xdr:nvPicPr>
        <xdr:cNvPr id="304184" name="Picture 10">
          <a:extLst>
            <a:ext uri="{FF2B5EF4-FFF2-40B4-BE49-F238E27FC236}">
              <a16:creationId xmlns:a16="http://schemas.microsoft.com/office/drawing/2014/main" id="{00000000-0008-0000-0600-000038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30013275"/>
          <a:ext cx="714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158</xdr:row>
      <xdr:rowOff>95250</xdr:rowOff>
    </xdr:from>
    <xdr:to>
      <xdr:col>2</xdr:col>
      <xdr:colOff>352425</xdr:colOff>
      <xdr:row>161</xdr:row>
      <xdr:rowOff>66675</xdr:rowOff>
    </xdr:to>
    <xdr:pic>
      <xdr:nvPicPr>
        <xdr:cNvPr id="304185" name="Picture 13">
          <a:extLst>
            <a:ext uri="{FF2B5EF4-FFF2-40B4-BE49-F238E27FC236}">
              <a16:creationId xmlns:a16="http://schemas.microsoft.com/office/drawing/2014/main" id="{00000000-0008-0000-0600-000039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038350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227</xdr:row>
      <xdr:rowOff>133350</xdr:rowOff>
    </xdr:from>
    <xdr:to>
      <xdr:col>3</xdr:col>
      <xdr:colOff>0</xdr:colOff>
      <xdr:row>231</xdr:row>
      <xdr:rowOff>38100</xdr:rowOff>
    </xdr:to>
    <xdr:pic>
      <xdr:nvPicPr>
        <xdr:cNvPr id="304186" name="Picture 10">
          <a:extLst>
            <a:ext uri="{FF2B5EF4-FFF2-40B4-BE49-F238E27FC236}">
              <a16:creationId xmlns:a16="http://schemas.microsoft.com/office/drawing/2014/main" id="{00000000-0008-0000-0600-00003A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1051500"/>
          <a:ext cx="1457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</xdr:row>
      <xdr:rowOff>123825</xdr:rowOff>
    </xdr:from>
    <xdr:to>
      <xdr:col>0</xdr:col>
      <xdr:colOff>314325</xdr:colOff>
      <xdr:row>3</xdr:row>
      <xdr:rowOff>76200</xdr:rowOff>
    </xdr:to>
    <xdr:pic>
      <xdr:nvPicPr>
        <xdr:cNvPr id="304187" name="Picture 11">
          <a:extLst>
            <a:ext uri="{FF2B5EF4-FFF2-40B4-BE49-F238E27FC236}">
              <a16:creationId xmlns:a16="http://schemas.microsoft.com/office/drawing/2014/main" id="{00000000-0008-0000-0600-00003B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80</xdr:row>
      <xdr:rowOff>104775</xdr:rowOff>
    </xdr:from>
    <xdr:to>
      <xdr:col>0</xdr:col>
      <xdr:colOff>323850</xdr:colOff>
      <xdr:row>82</xdr:row>
      <xdr:rowOff>76200</xdr:rowOff>
    </xdr:to>
    <xdr:pic>
      <xdr:nvPicPr>
        <xdr:cNvPr id="304188" name="Picture 12">
          <a:extLst>
            <a:ext uri="{FF2B5EF4-FFF2-40B4-BE49-F238E27FC236}">
              <a16:creationId xmlns:a16="http://schemas.microsoft.com/office/drawing/2014/main" id="{00000000-0008-0000-0600-00003C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363200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158</xdr:row>
      <xdr:rowOff>142875</xdr:rowOff>
    </xdr:from>
    <xdr:to>
      <xdr:col>0</xdr:col>
      <xdr:colOff>381000</xdr:colOff>
      <xdr:row>160</xdr:row>
      <xdr:rowOff>57150</xdr:rowOff>
    </xdr:to>
    <xdr:pic>
      <xdr:nvPicPr>
        <xdr:cNvPr id="304189" name="Picture 13">
          <a:extLst>
            <a:ext uri="{FF2B5EF4-FFF2-40B4-BE49-F238E27FC236}">
              <a16:creationId xmlns:a16="http://schemas.microsoft.com/office/drawing/2014/main" id="{00000000-0008-0000-0600-00003D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4311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123825</xdr:rowOff>
    </xdr:from>
    <xdr:to>
      <xdr:col>0</xdr:col>
      <xdr:colOff>304800</xdr:colOff>
      <xdr:row>229</xdr:row>
      <xdr:rowOff>38100</xdr:rowOff>
    </xdr:to>
    <xdr:pic>
      <xdr:nvPicPr>
        <xdr:cNvPr id="304190" name="Picture 14">
          <a:extLst>
            <a:ext uri="{FF2B5EF4-FFF2-40B4-BE49-F238E27FC236}">
              <a16:creationId xmlns:a16="http://schemas.microsoft.com/office/drawing/2014/main" id="{00000000-0008-0000-0600-00003EA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0419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221</xdr:row>
      <xdr:rowOff>123825</xdr:rowOff>
    </xdr:from>
    <xdr:to>
      <xdr:col>4</xdr:col>
      <xdr:colOff>276225</xdr:colOff>
      <xdr:row>224</xdr:row>
      <xdr:rowOff>38100</xdr:rowOff>
    </xdr:to>
    <xdr:pic>
      <xdr:nvPicPr>
        <xdr:cNvPr id="305842" name="Picture 96" descr="eSMART-Green">
          <a:extLst>
            <a:ext uri="{FF2B5EF4-FFF2-40B4-BE49-F238E27FC236}">
              <a16:creationId xmlns:a16="http://schemas.microsoft.com/office/drawing/2014/main" id="{00000000-0008-0000-0700-0000B2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917900"/>
          <a:ext cx="2857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342900</xdr:colOff>
      <xdr:row>296</xdr:row>
      <xdr:rowOff>38100</xdr:rowOff>
    </xdr:from>
    <xdr:to>
      <xdr:col>9</xdr:col>
      <xdr:colOff>190500</xdr:colOff>
      <xdr:row>297</xdr:row>
      <xdr:rowOff>114300</xdr:rowOff>
    </xdr:to>
    <xdr:pic>
      <xdr:nvPicPr>
        <xdr:cNvPr id="305843" name="Picture 97" descr="eSMART-Green">
          <a:extLst>
            <a:ext uri="{FF2B5EF4-FFF2-40B4-BE49-F238E27FC236}">
              <a16:creationId xmlns:a16="http://schemas.microsoft.com/office/drawing/2014/main" id="{00000000-0008-0000-0700-0000B3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8376225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359</xdr:row>
      <xdr:rowOff>76200</xdr:rowOff>
    </xdr:from>
    <xdr:to>
      <xdr:col>0</xdr:col>
      <xdr:colOff>361950</xdr:colOff>
      <xdr:row>360</xdr:row>
      <xdr:rowOff>104775</xdr:rowOff>
    </xdr:to>
    <xdr:pic>
      <xdr:nvPicPr>
        <xdr:cNvPr id="305844" name="Picture 98" descr="eSMART-Green">
          <a:extLst>
            <a:ext uri="{FF2B5EF4-FFF2-40B4-BE49-F238E27FC236}">
              <a16:creationId xmlns:a16="http://schemas.microsoft.com/office/drawing/2014/main" id="{00000000-0008-0000-0700-0000B4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710725"/>
          <a:ext cx="257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482</xdr:row>
      <xdr:rowOff>114300</xdr:rowOff>
    </xdr:from>
    <xdr:to>
      <xdr:col>9</xdr:col>
      <xdr:colOff>647700</xdr:colOff>
      <xdr:row>484</xdr:row>
      <xdr:rowOff>104775</xdr:rowOff>
    </xdr:to>
    <xdr:pic>
      <xdr:nvPicPr>
        <xdr:cNvPr id="305845" name="Picture 100" descr="eSMART-Green">
          <a:extLst>
            <a:ext uri="{FF2B5EF4-FFF2-40B4-BE49-F238E27FC236}">
              <a16:creationId xmlns:a16="http://schemas.microsoft.com/office/drawing/2014/main" id="{00000000-0008-0000-0700-0000B5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67056000"/>
          <a:ext cx="390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533400</xdr:colOff>
      <xdr:row>653</xdr:row>
      <xdr:rowOff>152400</xdr:rowOff>
    </xdr:from>
    <xdr:to>
      <xdr:col>10</xdr:col>
      <xdr:colOff>257175</xdr:colOff>
      <xdr:row>656</xdr:row>
      <xdr:rowOff>28575</xdr:rowOff>
    </xdr:to>
    <xdr:pic>
      <xdr:nvPicPr>
        <xdr:cNvPr id="305846" name="Picture 153" descr="eSMART-Green">
          <a:extLst>
            <a:ext uri="{FF2B5EF4-FFF2-40B4-BE49-F238E27FC236}">
              <a16:creationId xmlns:a16="http://schemas.microsoft.com/office/drawing/2014/main" id="{00000000-0008-0000-0700-0000B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96726375"/>
          <a:ext cx="352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171450</xdr:colOff>
      <xdr:row>727</xdr:row>
      <xdr:rowOff>28575</xdr:rowOff>
    </xdr:from>
    <xdr:to>
      <xdr:col>10</xdr:col>
      <xdr:colOff>638175</xdr:colOff>
      <xdr:row>729</xdr:row>
      <xdr:rowOff>28575</xdr:rowOff>
    </xdr:to>
    <xdr:pic>
      <xdr:nvPicPr>
        <xdr:cNvPr id="305847" name="Picture 18" descr="eSMART-Green">
          <a:extLst>
            <a:ext uri="{FF2B5EF4-FFF2-40B4-BE49-F238E27FC236}">
              <a16:creationId xmlns:a16="http://schemas.microsoft.com/office/drawing/2014/main" id="{00000000-0008-0000-0700-0000B7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06518075"/>
          <a:ext cx="466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782</xdr:row>
      <xdr:rowOff>142875</xdr:rowOff>
    </xdr:from>
    <xdr:to>
      <xdr:col>10</xdr:col>
      <xdr:colOff>9525</xdr:colOff>
      <xdr:row>784</xdr:row>
      <xdr:rowOff>85725</xdr:rowOff>
    </xdr:to>
    <xdr:pic>
      <xdr:nvPicPr>
        <xdr:cNvPr id="305848" name="Picture 18" descr="eSMART-Green">
          <a:extLst>
            <a:ext uri="{FF2B5EF4-FFF2-40B4-BE49-F238E27FC236}">
              <a16:creationId xmlns:a16="http://schemas.microsoft.com/office/drawing/2014/main" id="{00000000-0008-0000-0700-0000B8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16100225"/>
          <a:ext cx="438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144</xdr:row>
      <xdr:rowOff>0</xdr:rowOff>
    </xdr:from>
    <xdr:to>
      <xdr:col>6</xdr:col>
      <xdr:colOff>266700</xdr:colOff>
      <xdr:row>146</xdr:row>
      <xdr:rowOff>104775</xdr:rowOff>
    </xdr:to>
    <xdr:pic>
      <xdr:nvPicPr>
        <xdr:cNvPr id="305849" name="Picture 96" descr="eSMART-Green">
          <a:extLst>
            <a:ext uri="{FF2B5EF4-FFF2-40B4-BE49-F238E27FC236}">
              <a16:creationId xmlns:a16="http://schemas.microsoft.com/office/drawing/2014/main" id="{00000000-0008-0000-0700-0000B9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9126200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323850</xdr:colOff>
      <xdr:row>604</xdr:row>
      <xdr:rowOff>133350</xdr:rowOff>
    </xdr:from>
    <xdr:to>
      <xdr:col>10</xdr:col>
      <xdr:colOff>704850</xdr:colOff>
      <xdr:row>606</xdr:row>
      <xdr:rowOff>19050</xdr:rowOff>
    </xdr:to>
    <xdr:pic>
      <xdr:nvPicPr>
        <xdr:cNvPr id="305850" name="Picture 18" descr="eSMART-Green">
          <a:extLst>
            <a:ext uri="{FF2B5EF4-FFF2-40B4-BE49-F238E27FC236}">
              <a16:creationId xmlns:a16="http://schemas.microsoft.com/office/drawing/2014/main" id="{00000000-0008-0000-0700-0000BA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86696550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490</xdr:row>
      <xdr:rowOff>38100</xdr:rowOff>
    </xdr:from>
    <xdr:to>
      <xdr:col>10</xdr:col>
      <xdr:colOff>57150</xdr:colOff>
      <xdr:row>539</xdr:row>
      <xdr:rowOff>123825</xdr:rowOff>
    </xdr:to>
    <xdr:pic>
      <xdr:nvPicPr>
        <xdr:cNvPr id="305851" name="Picture 25">
          <a:extLst>
            <a:ext uri="{FF2B5EF4-FFF2-40B4-BE49-F238E27FC236}">
              <a16:creationId xmlns:a16="http://schemas.microsoft.com/office/drawing/2014/main" id="{00000000-0008-0000-0700-0000B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-742950" y="69199125"/>
          <a:ext cx="7924800" cy="60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142875</xdr:colOff>
      <xdr:row>838</xdr:row>
      <xdr:rowOff>142875</xdr:rowOff>
    </xdr:from>
    <xdr:to>
      <xdr:col>9</xdr:col>
      <xdr:colOff>542925</xdr:colOff>
      <xdr:row>840</xdr:row>
      <xdr:rowOff>76200</xdr:rowOff>
    </xdr:to>
    <xdr:pic>
      <xdr:nvPicPr>
        <xdr:cNvPr id="305852" name="Picture 99" descr="eSMART-Green">
          <a:extLst>
            <a:ext uri="{FF2B5EF4-FFF2-40B4-BE49-F238E27FC236}">
              <a16:creationId xmlns:a16="http://schemas.microsoft.com/office/drawing/2014/main" id="{00000000-0008-0000-0700-0000BC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25910975"/>
          <a:ext cx="400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556</xdr:row>
      <xdr:rowOff>28575</xdr:rowOff>
    </xdr:from>
    <xdr:to>
      <xdr:col>11</xdr:col>
      <xdr:colOff>19050</xdr:colOff>
      <xdr:row>559</xdr:row>
      <xdr:rowOff>123825</xdr:rowOff>
    </xdr:to>
    <xdr:pic>
      <xdr:nvPicPr>
        <xdr:cNvPr id="305853" name="Picture 2">
          <a:extLst>
            <a:ext uri="{FF2B5EF4-FFF2-40B4-BE49-F238E27FC236}">
              <a16:creationId xmlns:a16="http://schemas.microsoft.com/office/drawing/2014/main" id="{00000000-0008-0000-0700-0000B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78209775"/>
          <a:ext cx="1800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38100</xdr:rowOff>
    </xdr:from>
    <xdr:to>
      <xdr:col>2</xdr:col>
      <xdr:colOff>400050</xdr:colOff>
      <xdr:row>5</xdr:row>
      <xdr:rowOff>66675</xdr:rowOff>
    </xdr:to>
    <xdr:pic>
      <xdr:nvPicPr>
        <xdr:cNvPr id="305854" name="Picture 28">
          <a:extLst>
            <a:ext uri="{FF2B5EF4-FFF2-40B4-BE49-F238E27FC236}">
              <a16:creationId xmlns:a16="http://schemas.microsoft.com/office/drawing/2014/main" id="{00000000-0008-0000-0700-0000B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5717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75</xdr:row>
      <xdr:rowOff>9525</xdr:rowOff>
    </xdr:from>
    <xdr:to>
      <xdr:col>2</xdr:col>
      <xdr:colOff>400050</xdr:colOff>
      <xdr:row>79</xdr:row>
      <xdr:rowOff>28575</xdr:rowOff>
    </xdr:to>
    <xdr:pic>
      <xdr:nvPicPr>
        <xdr:cNvPr id="305855" name="Picture 29">
          <a:extLst>
            <a:ext uri="{FF2B5EF4-FFF2-40B4-BE49-F238E27FC236}">
              <a16:creationId xmlns:a16="http://schemas.microsoft.com/office/drawing/2014/main" id="{00000000-0008-0000-0700-0000B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97631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149</xdr:row>
      <xdr:rowOff>95250</xdr:rowOff>
    </xdr:from>
    <xdr:to>
      <xdr:col>2</xdr:col>
      <xdr:colOff>409575</xdr:colOff>
      <xdr:row>153</xdr:row>
      <xdr:rowOff>28575</xdr:rowOff>
    </xdr:to>
    <xdr:pic>
      <xdr:nvPicPr>
        <xdr:cNvPr id="305856" name="Picture 31">
          <a:extLst>
            <a:ext uri="{FF2B5EF4-FFF2-40B4-BE49-F238E27FC236}">
              <a16:creationId xmlns:a16="http://schemas.microsoft.com/office/drawing/2014/main" id="{00000000-0008-0000-0700-0000C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6405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227</xdr:row>
      <xdr:rowOff>0</xdr:rowOff>
    </xdr:from>
    <xdr:to>
      <xdr:col>2</xdr:col>
      <xdr:colOff>438150</xdr:colOff>
      <xdr:row>229</xdr:row>
      <xdr:rowOff>104775</xdr:rowOff>
    </xdr:to>
    <xdr:pic>
      <xdr:nvPicPr>
        <xdr:cNvPr id="305857" name="Picture 32">
          <a:extLst>
            <a:ext uri="{FF2B5EF4-FFF2-40B4-BE49-F238E27FC236}">
              <a16:creationId xmlns:a16="http://schemas.microsoft.com/office/drawing/2014/main" id="{00000000-0008-0000-0700-0000C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9508450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285750</xdr:colOff>
      <xdr:row>301</xdr:row>
      <xdr:rowOff>19050</xdr:rowOff>
    </xdr:from>
    <xdr:to>
      <xdr:col>10</xdr:col>
      <xdr:colOff>809625</xdr:colOff>
      <xdr:row>303</xdr:row>
      <xdr:rowOff>123825</xdr:rowOff>
    </xdr:to>
    <xdr:pic>
      <xdr:nvPicPr>
        <xdr:cNvPr id="305858" name="Picture 34">
          <a:extLst>
            <a:ext uri="{FF2B5EF4-FFF2-40B4-BE49-F238E27FC236}">
              <a16:creationId xmlns:a16="http://schemas.microsoft.com/office/drawing/2014/main" id="{00000000-0008-0000-0700-0000C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957250"/>
          <a:ext cx="1133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420</xdr:row>
      <xdr:rowOff>66675</xdr:rowOff>
    </xdr:from>
    <xdr:to>
      <xdr:col>3</xdr:col>
      <xdr:colOff>428625</xdr:colOff>
      <xdr:row>424</xdr:row>
      <xdr:rowOff>142875</xdr:rowOff>
    </xdr:to>
    <xdr:pic>
      <xdr:nvPicPr>
        <xdr:cNvPr id="305859" name="Picture 36">
          <a:extLst>
            <a:ext uri="{FF2B5EF4-FFF2-40B4-BE49-F238E27FC236}">
              <a16:creationId xmlns:a16="http://schemas.microsoft.com/office/drawing/2014/main" id="{00000000-0008-0000-0700-0000C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6473725"/>
          <a:ext cx="1866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552</xdr:row>
      <xdr:rowOff>152400</xdr:rowOff>
    </xdr:from>
    <xdr:to>
      <xdr:col>2</xdr:col>
      <xdr:colOff>428625</xdr:colOff>
      <xdr:row>555</xdr:row>
      <xdr:rowOff>95250</xdr:rowOff>
    </xdr:to>
    <xdr:pic>
      <xdr:nvPicPr>
        <xdr:cNvPr id="305860" name="Picture 38">
          <a:extLst>
            <a:ext uri="{FF2B5EF4-FFF2-40B4-BE49-F238E27FC236}">
              <a16:creationId xmlns:a16="http://schemas.microsoft.com/office/drawing/2014/main" id="{00000000-0008-0000-0700-0000C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77685900"/>
          <a:ext cx="1104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2</xdr:col>
      <xdr:colOff>400050</xdr:colOff>
      <xdr:row>612</xdr:row>
      <xdr:rowOff>104775</xdr:rowOff>
    </xdr:to>
    <xdr:pic>
      <xdr:nvPicPr>
        <xdr:cNvPr id="305861" name="Picture 39">
          <a:extLst>
            <a:ext uri="{FF2B5EF4-FFF2-40B4-BE49-F238E27FC236}">
              <a16:creationId xmlns:a16="http://schemas.microsoft.com/office/drawing/2014/main" id="{00000000-0008-0000-0700-0000C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763952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668</xdr:row>
      <xdr:rowOff>152400</xdr:rowOff>
    </xdr:from>
    <xdr:to>
      <xdr:col>3</xdr:col>
      <xdr:colOff>171450</xdr:colOff>
      <xdr:row>672</xdr:row>
      <xdr:rowOff>9525</xdr:rowOff>
    </xdr:to>
    <xdr:pic>
      <xdr:nvPicPr>
        <xdr:cNvPr id="305862" name="Picture 40">
          <a:extLst>
            <a:ext uri="{FF2B5EF4-FFF2-40B4-BE49-F238E27FC236}">
              <a16:creationId xmlns:a16="http://schemas.microsoft.com/office/drawing/2014/main" id="{00000000-0008-0000-0700-0000C6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7355025"/>
          <a:ext cx="1714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732</xdr:row>
      <xdr:rowOff>19050</xdr:rowOff>
    </xdr:from>
    <xdr:to>
      <xdr:col>3</xdr:col>
      <xdr:colOff>457200</xdr:colOff>
      <xdr:row>736</xdr:row>
      <xdr:rowOff>114300</xdr:rowOff>
    </xdr:to>
    <xdr:pic>
      <xdr:nvPicPr>
        <xdr:cNvPr id="305863" name="Picture 42">
          <a:extLst>
            <a:ext uri="{FF2B5EF4-FFF2-40B4-BE49-F238E27FC236}">
              <a16:creationId xmlns:a16="http://schemas.microsoft.com/office/drawing/2014/main" id="{00000000-0008-0000-0700-0000C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7375325"/>
          <a:ext cx="1857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788</xdr:row>
      <xdr:rowOff>76200</xdr:rowOff>
    </xdr:from>
    <xdr:to>
      <xdr:col>3</xdr:col>
      <xdr:colOff>409575</xdr:colOff>
      <xdr:row>792</xdr:row>
      <xdr:rowOff>133350</xdr:rowOff>
    </xdr:to>
    <xdr:pic>
      <xdr:nvPicPr>
        <xdr:cNvPr id="305864" name="Picture 43">
          <a:extLst>
            <a:ext uri="{FF2B5EF4-FFF2-40B4-BE49-F238E27FC236}">
              <a16:creationId xmlns:a16="http://schemas.microsoft.com/office/drawing/2014/main" id="{00000000-0008-0000-0700-0000C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17090825"/>
          <a:ext cx="1800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765</xdr:row>
      <xdr:rowOff>9525</xdr:rowOff>
    </xdr:from>
    <xdr:to>
      <xdr:col>10</xdr:col>
      <xdr:colOff>704850</xdr:colOff>
      <xdr:row>769</xdr:row>
      <xdr:rowOff>47625</xdr:rowOff>
    </xdr:to>
    <xdr:pic>
      <xdr:nvPicPr>
        <xdr:cNvPr id="305865" name="Picture 1">
          <a:extLst>
            <a:ext uri="{FF2B5EF4-FFF2-40B4-BE49-F238E27FC236}">
              <a16:creationId xmlns:a16="http://schemas.microsoft.com/office/drawing/2014/main" id="{00000000-0008-0000-0700-0000C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12966500"/>
          <a:ext cx="1581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609</xdr:row>
      <xdr:rowOff>47625</xdr:rowOff>
    </xdr:from>
    <xdr:to>
      <xdr:col>17</xdr:col>
      <xdr:colOff>590550</xdr:colOff>
      <xdr:row>613</xdr:row>
      <xdr:rowOff>123825</xdr:rowOff>
    </xdr:to>
    <xdr:pic>
      <xdr:nvPicPr>
        <xdr:cNvPr id="305866" name="Picture 42">
          <a:extLst>
            <a:ext uri="{FF2B5EF4-FFF2-40B4-BE49-F238E27FC236}">
              <a16:creationId xmlns:a16="http://schemas.microsoft.com/office/drawing/2014/main" id="{00000000-0008-0000-0700-0000C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87525225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600075</xdr:colOff>
      <xdr:row>424</xdr:row>
      <xdr:rowOff>28575</xdr:rowOff>
    </xdr:from>
    <xdr:to>
      <xdr:col>10</xdr:col>
      <xdr:colOff>342900</xdr:colOff>
      <xdr:row>426</xdr:row>
      <xdr:rowOff>47625</xdr:rowOff>
    </xdr:to>
    <xdr:pic>
      <xdr:nvPicPr>
        <xdr:cNvPr id="305867" name="Picture 14" descr="eSMART-Green">
          <a:extLst>
            <a:ext uri="{FF2B5EF4-FFF2-40B4-BE49-F238E27FC236}">
              <a16:creationId xmlns:a16="http://schemas.microsoft.com/office/drawing/2014/main" id="{00000000-0008-0000-0700-0000C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57111900"/>
          <a:ext cx="371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431</xdr:row>
      <xdr:rowOff>57150</xdr:rowOff>
    </xdr:from>
    <xdr:to>
      <xdr:col>4</xdr:col>
      <xdr:colOff>314325</xdr:colOff>
      <xdr:row>436</xdr:row>
      <xdr:rowOff>57150</xdr:rowOff>
    </xdr:to>
    <xdr:pic>
      <xdr:nvPicPr>
        <xdr:cNvPr id="305868" name="Picture 15">
          <a:extLst>
            <a:ext uri="{FF2B5EF4-FFF2-40B4-BE49-F238E27FC236}">
              <a16:creationId xmlns:a16="http://schemas.microsoft.com/office/drawing/2014/main" id="{00000000-0008-0000-0700-0000C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8264425"/>
          <a:ext cx="2162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670</xdr:row>
      <xdr:rowOff>57150</xdr:rowOff>
    </xdr:from>
    <xdr:to>
      <xdr:col>21</xdr:col>
      <xdr:colOff>371475</xdr:colOff>
      <xdr:row>728</xdr:row>
      <xdr:rowOff>38100</xdr:rowOff>
    </xdr:to>
    <xdr:pic>
      <xdr:nvPicPr>
        <xdr:cNvPr id="305869" name="Picture 1">
          <a:extLst>
            <a:ext uri="{FF2B5EF4-FFF2-40B4-BE49-F238E27FC236}">
              <a16:creationId xmlns:a16="http://schemas.microsoft.com/office/drawing/2014/main" id="{00000000-0008-0000-0700-0000C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97755075"/>
          <a:ext cx="6524625" cy="893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</xdr:colOff>
      <xdr:row>554</xdr:row>
      <xdr:rowOff>19050</xdr:rowOff>
    </xdr:from>
    <xdr:to>
      <xdr:col>17</xdr:col>
      <xdr:colOff>609600</xdr:colOff>
      <xdr:row>557</xdr:row>
      <xdr:rowOff>161925</xdr:rowOff>
    </xdr:to>
    <xdr:pic>
      <xdr:nvPicPr>
        <xdr:cNvPr id="305870" name="Picture 42">
          <a:extLst>
            <a:ext uri="{FF2B5EF4-FFF2-40B4-BE49-F238E27FC236}">
              <a16:creationId xmlns:a16="http://schemas.microsoft.com/office/drawing/2014/main" id="{00000000-0008-0000-0700-0000C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7876400"/>
          <a:ext cx="18954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784</xdr:row>
      <xdr:rowOff>38100</xdr:rowOff>
    </xdr:from>
    <xdr:to>
      <xdr:col>20</xdr:col>
      <xdr:colOff>257175</xdr:colOff>
      <xdr:row>785</xdr:row>
      <xdr:rowOff>38100</xdr:rowOff>
    </xdr:to>
    <xdr:pic>
      <xdr:nvPicPr>
        <xdr:cNvPr id="305871" name="Picture 3" descr="eSMART-Green">
          <a:extLst>
            <a:ext uri="{FF2B5EF4-FFF2-40B4-BE49-F238E27FC236}">
              <a16:creationId xmlns:a16="http://schemas.microsoft.com/office/drawing/2014/main" id="{00000000-0008-0000-0700-0000CF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16366925"/>
          <a:ext cx="304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628650</xdr:colOff>
      <xdr:row>784</xdr:row>
      <xdr:rowOff>0</xdr:rowOff>
    </xdr:from>
    <xdr:to>
      <xdr:col>19</xdr:col>
      <xdr:colOff>466725</xdr:colOff>
      <xdr:row>785</xdr:row>
      <xdr:rowOff>66675</xdr:rowOff>
    </xdr:to>
    <xdr:pic>
      <xdr:nvPicPr>
        <xdr:cNvPr id="305872" name="Picture 29">
          <a:extLst>
            <a:ext uri="{FF2B5EF4-FFF2-40B4-BE49-F238E27FC236}">
              <a16:creationId xmlns:a16="http://schemas.microsoft.com/office/drawing/2014/main" id="{00000000-0008-0000-0700-0000D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116328825"/>
          <a:ext cx="466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552450</xdr:colOff>
      <xdr:row>783</xdr:row>
      <xdr:rowOff>114300</xdr:rowOff>
    </xdr:from>
    <xdr:to>
      <xdr:col>13</xdr:col>
      <xdr:colOff>590550</xdr:colOff>
      <xdr:row>785</xdr:row>
      <xdr:rowOff>85725</xdr:rowOff>
    </xdr:to>
    <xdr:pic>
      <xdr:nvPicPr>
        <xdr:cNvPr id="305873" name="Picture 41">
          <a:extLst>
            <a:ext uri="{FF2B5EF4-FFF2-40B4-BE49-F238E27FC236}">
              <a16:creationId xmlns:a16="http://schemas.microsoft.com/office/drawing/2014/main" id="{00000000-0008-0000-0700-0000D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162431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485775</xdr:colOff>
      <xdr:row>756</xdr:row>
      <xdr:rowOff>152400</xdr:rowOff>
    </xdr:from>
    <xdr:to>
      <xdr:col>16</xdr:col>
      <xdr:colOff>657225</xdr:colOff>
      <xdr:row>759</xdr:row>
      <xdr:rowOff>171450</xdr:rowOff>
    </xdr:to>
    <xdr:pic>
      <xdr:nvPicPr>
        <xdr:cNvPr id="305874" name="Picture 2">
          <a:extLst>
            <a:ext uri="{FF2B5EF4-FFF2-40B4-BE49-F238E27FC236}">
              <a16:creationId xmlns:a16="http://schemas.microsoft.com/office/drawing/2014/main" id="{00000000-0008-0000-0700-0000D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11490125"/>
          <a:ext cx="781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21</xdr:col>
      <xdr:colOff>295275</xdr:colOff>
      <xdr:row>68</xdr:row>
      <xdr:rowOff>95250</xdr:rowOff>
    </xdr:to>
    <xdr:pic>
      <xdr:nvPicPr>
        <xdr:cNvPr id="305875" name="Picture 1">
          <a:extLst>
            <a:ext uri="{FF2B5EF4-FFF2-40B4-BE49-F238E27FC236}">
              <a16:creationId xmlns:a16="http://schemas.microsoft.com/office/drawing/2014/main" id="{00000000-0008-0000-0700-0000D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6286500" cy="855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276225</xdr:colOff>
      <xdr:row>838</xdr:row>
      <xdr:rowOff>47625</xdr:rowOff>
    </xdr:from>
    <xdr:to>
      <xdr:col>20</xdr:col>
      <xdr:colOff>552450</xdr:colOff>
      <xdr:row>839</xdr:row>
      <xdr:rowOff>85725</xdr:rowOff>
    </xdr:to>
    <xdr:pic>
      <xdr:nvPicPr>
        <xdr:cNvPr id="305876" name="Picture 5" descr="eSMART-Green">
          <a:extLst>
            <a:ext uri="{FF2B5EF4-FFF2-40B4-BE49-F238E27FC236}">
              <a16:creationId xmlns:a16="http://schemas.microsoft.com/office/drawing/2014/main" id="{00000000-0008-0000-0700-0000D4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125815725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485775</xdr:colOff>
      <xdr:row>839</xdr:row>
      <xdr:rowOff>161925</xdr:rowOff>
    </xdr:from>
    <xdr:to>
      <xdr:col>20</xdr:col>
      <xdr:colOff>238125</xdr:colOff>
      <xdr:row>841</xdr:row>
      <xdr:rowOff>57150</xdr:rowOff>
    </xdr:to>
    <xdr:pic>
      <xdr:nvPicPr>
        <xdr:cNvPr id="305877" name="Picture 36">
          <a:extLst>
            <a:ext uri="{FF2B5EF4-FFF2-40B4-BE49-F238E27FC236}">
              <a16:creationId xmlns:a16="http://schemas.microsoft.com/office/drawing/2014/main" id="{00000000-0008-0000-0700-0000D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126091950"/>
          <a:ext cx="3619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786</xdr:row>
      <xdr:rowOff>123825</xdr:rowOff>
    </xdr:from>
    <xdr:to>
      <xdr:col>21</xdr:col>
      <xdr:colOff>285750</xdr:colOff>
      <xdr:row>790</xdr:row>
      <xdr:rowOff>142875</xdr:rowOff>
    </xdr:to>
    <xdr:pic>
      <xdr:nvPicPr>
        <xdr:cNvPr id="305878" name="Picture 38">
          <a:extLst>
            <a:ext uri="{FF2B5EF4-FFF2-40B4-BE49-F238E27FC236}">
              <a16:creationId xmlns:a16="http://schemas.microsoft.com/office/drawing/2014/main" id="{00000000-0008-0000-0700-0000D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16814600"/>
          <a:ext cx="1066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419100</xdr:colOff>
      <xdr:row>837</xdr:row>
      <xdr:rowOff>104775</xdr:rowOff>
    </xdr:from>
    <xdr:to>
      <xdr:col>19</xdr:col>
      <xdr:colOff>371475</xdr:colOff>
      <xdr:row>841</xdr:row>
      <xdr:rowOff>19050</xdr:rowOff>
    </xdr:to>
    <xdr:pic>
      <xdr:nvPicPr>
        <xdr:cNvPr id="305879" name="Picture 47">
          <a:extLst>
            <a:ext uri="{FF2B5EF4-FFF2-40B4-BE49-F238E27FC236}">
              <a16:creationId xmlns:a16="http://schemas.microsoft.com/office/drawing/2014/main" id="{00000000-0008-0000-0700-0000D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25710950"/>
          <a:ext cx="1866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786</xdr:row>
      <xdr:rowOff>123825</xdr:rowOff>
    </xdr:from>
    <xdr:to>
      <xdr:col>19</xdr:col>
      <xdr:colOff>228600</xdr:colOff>
      <xdr:row>790</xdr:row>
      <xdr:rowOff>76200</xdr:rowOff>
    </xdr:to>
    <xdr:pic>
      <xdr:nvPicPr>
        <xdr:cNvPr id="305880" name="Picture 1">
          <a:extLst>
            <a:ext uri="{FF2B5EF4-FFF2-40B4-BE49-F238E27FC236}">
              <a16:creationId xmlns:a16="http://schemas.microsoft.com/office/drawing/2014/main" id="{00000000-0008-0000-0700-0000D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116814600"/>
          <a:ext cx="445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845</xdr:row>
      <xdr:rowOff>38100</xdr:rowOff>
    </xdr:from>
    <xdr:to>
      <xdr:col>18</xdr:col>
      <xdr:colOff>342900</xdr:colOff>
      <xdr:row>848</xdr:row>
      <xdr:rowOff>152400</xdr:rowOff>
    </xdr:to>
    <xdr:pic>
      <xdr:nvPicPr>
        <xdr:cNvPr id="305881" name="Picture 47">
          <a:extLst>
            <a:ext uri="{FF2B5EF4-FFF2-40B4-BE49-F238E27FC236}">
              <a16:creationId xmlns:a16="http://schemas.microsoft.com/office/drawing/2014/main" id="{00000000-0008-0000-0700-0000D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5" y="126892050"/>
          <a:ext cx="2028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28575</xdr:colOff>
      <xdr:row>898</xdr:row>
      <xdr:rowOff>152400</xdr:rowOff>
    </xdr:from>
    <xdr:to>
      <xdr:col>20</xdr:col>
      <xdr:colOff>342900</xdr:colOff>
      <xdr:row>900</xdr:row>
      <xdr:rowOff>38100</xdr:rowOff>
    </xdr:to>
    <xdr:pic>
      <xdr:nvPicPr>
        <xdr:cNvPr id="305882" name="Picture 36">
          <a:extLst>
            <a:ext uri="{FF2B5EF4-FFF2-40B4-BE49-F238E27FC236}">
              <a16:creationId xmlns:a16="http://schemas.microsoft.com/office/drawing/2014/main" id="{00000000-0008-0000-0700-0000D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575" y="136159875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896</xdr:row>
      <xdr:rowOff>142875</xdr:rowOff>
    </xdr:from>
    <xdr:to>
      <xdr:col>20</xdr:col>
      <xdr:colOff>619125</xdr:colOff>
      <xdr:row>898</xdr:row>
      <xdr:rowOff>66675</xdr:rowOff>
    </xdr:to>
    <xdr:pic>
      <xdr:nvPicPr>
        <xdr:cNvPr id="305883" name="Picture 5" descr="eSMART-Green">
          <a:extLst>
            <a:ext uri="{FF2B5EF4-FFF2-40B4-BE49-F238E27FC236}">
              <a16:creationId xmlns:a16="http://schemas.microsoft.com/office/drawing/2014/main" id="{00000000-0008-0000-0700-0000DB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35826500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898</xdr:row>
      <xdr:rowOff>19050</xdr:rowOff>
    </xdr:from>
    <xdr:to>
      <xdr:col>12</xdr:col>
      <xdr:colOff>209550</xdr:colOff>
      <xdr:row>899</xdr:row>
      <xdr:rowOff>104775</xdr:rowOff>
    </xdr:to>
    <xdr:pic>
      <xdr:nvPicPr>
        <xdr:cNvPr id="305884" name="Picture 46">
          <a:extLst>
            <a:ext uri="{FF2B5EF4-FFF2-40B4-BE49-F238E27FC236}">
              <a16:creationId xmlns:a16="http://schemas.microsoft.com/office/drawing/2014/main" id="{00000000-0008-0000-0700-0000D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360265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523875</xdr:colOff>
      <xdr:row>655</xdr:row>
      <xdr:rowOff>38100</xdr:rowOff>
    </xdr:from>
    <xdr:to>
      <xdr:col>20</xdr:col>
      <xdr:colOff>190500</xdr:colOff>
      <xdr:row>656</xdr:row>
      <xdr:rowOff>133350</xdr:rowOff>
    </xdr:to>
    <xdr:pic>
      <xdr:nvPicPr>
        <xdr:cNvPr id="305885" name="Picture 18" descr="eSMART-Green">
          <a:extLst>
            <a:ext uri="{FF2B5EF4-FFF2-40B4-BE49-F238E27FC236}">
              <a16:creationId xmlns:a16="http://schemas.microsoft.com/office/drawing/2014/main" id="{00000000-0008-0000-0700-0000DD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7275" y="96907350"/>
          <a:ext cx="2762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543</xdr:row>
      <xdr:rowOff>47625</xdr:rowOff>
    </xdr:from>
    <xdr:to>
      <xdr:col>21</xdr:col>
      <xdr:colOff>152400</xdr:colOff>
      <xdr:row>545</xdr:row>
      <xdr:rowOff>19050</xdr:rowOff>
    </xdr:to>
    <xdr:pic>
      <xdr:nvPicPr>
        <xdr:cNvPr id="305886" name="Picture 6" descr="eSMART-Green">
          <a:extLst>
            <a:ext uri="{FF2B5EF4-FFF2-40B4-BE49-F238E27FC236}">
              <a16:creationId xmlns:a16="http://schemas.microsoft.com/office/drawing/2014/main" id="{00000000-0008-0000-0700-0000DE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76781025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381000</xdr:colOff>
      <xdr:row>545</xdr:row>
      <xdr:rowOff>57150</xdr:rowOff>
    </xdr:from>
    <xdr:to>
      <xdr:col>20</xdr:col>
      <xdr:colOff>304800</xdr:colOff>
      <xdr:row>547</xdr:row>
      <xdr:rowOff>19050</xdr:rowOff>
    </xdr:to>
    <xdr:pic>
      <xdr:nvPicPr>
        <xdr:cNvPr id="305887" name="Picture 30">
          <a:extLst>
            <a:ext uri="{FF2B5EF4-FFF2-40B4-BE49-F238E27FC236}">
              <a16:creationId xmlns:a16="http://schemas.microsoft.com/office/drawing/2014/main" id="{00000000-0008-0000-0700-0000D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77114400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152400</xdr:colOff>
      <xdr:row>488</xdr:row>
      <xdr:rowOff>28575</xdr:rowOff>
    </xdr:from>
    <xdr:to>
      <xdr:col>21</xdr:col>
      <xdr:colOff>457200</xdr:colOff>
      <xdr:row>493</xdr:row>
      <xdr:rowOff>38100</xdr:rowOff>
    </xdr:to>
    <xdr:pic>
      <xdr:nvPicPr>
        <xdr:cNvPr id="305888" name="Picture 37">
          <a:extLst>
            <a:ext uri="{FF2B5EF4-FFF2-40B4-BE49-F238E27FC236}">
              <a16:creationId xmlns:a16="http://schemas.microsoft.com/office/drawing/2014/main" id="{00000000-0008-0000-0700-0000E0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7951350"/>
          <a:ext cx="15240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409575</xdr:colOff>
      <xdr:row>540</xdr:row>
      <xdr:rowOff>133350</xdr:rowOff>
    </xdr:from>
    <xdr:to>
      <xdr:col>14</xdr:col>
      <xdr:colOff>352425</xdr:colOff>
      <xdr:row>544</xdr:row>
      <xdr:rowOff>95250</xdr:rowOff>
    </xdr:to>
    <xdr:pic>
      <xdr:nvPicPr>
        <xdr:cNvPr id="305889" name="Picture 46">
          <a:extLst>
            <a:ext uri="{FF2B5EF4-FFF2-40B4-BE49-F238E27FC236}">
              <a16:creationId xmlns:a16="http://schemas.microsoft.com/office/drawing/2014/main" id="{00000000-0008-0000-0700-0000E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76380975"/>
          <a:ext cx="1771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304800</xdr:colOff>
      <xdr:row>487</xdr:row>
      <xdr:rowOff>133350</xdr:rowOff>
    </xdr:from>
    <xdr:to>
      <xdr:col>18</xdr:col>
      <xdr:colOff>485775</xdr:colOff>
      <xdr:row>490</xdr:row>
      <xdr:rowOff>238125</xdr:rowOff>
    </xdr:to>
    <xdr:pic>
      <xdr:nvPicPr>
        <xdr:cNvPr id="305890" name="Picture 2">
          <a:extLst>
            <a:ext uri="{FF2B5EF4-FFF2-40B4-BE49-F238E27FC236}">
              <a16:creationId xmlns:a16="http://schemas.microsoft.com/office/drawing/2014/main" id="{00000000-0008-0000-0700-0000E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678942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371475</xdr:colOff>
      <xdr:row>480</xdr:row>
      <xdr:rowOff>152400</xdr:rowOff>
    </xdr:from>
    <xdr:to>
      <xdr:col>21</xdr:col>
      <xdr:colOff>200025</xdr:colOff>
      <xdr:row>482</xdr:row>
      <xdr:rowOff>85725</xdr:rowOff>
    </xdr:to>
    <xdr:pic>
      <xdr:nvPicPr>
        <xdr:cNvPr id="305891" name="Picture 6" descr="eSMART-Green">
          <a:extLst>
            <a:ext uri="{FF2B5EF4-FFF2-40B4-BE49-F238E27FC236}">
              <a16:creationId xmlns:a16="http://schemas.microsoft.com/office/drawing/2014/main" id="{00000000-0008-0000-0700-0000E3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4475" y="667607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352425</xdr:colOff>
      <xdr:row>483</xdr:row>
      <xdr:rowOff>28575</xdr:rowOff>
    </xdr:from>
    <xdr:to>
      <xdr:col>20</xdr:col>
      <xdr:colOff>276225</xdr:colOff>
      <xdr:row>485</xdr:row>
      <xdr:rowOff>38100</xdr:rowOff>
    </xdr:to>
    <xdr:pic>
      <xdr:nvPicPr>
        <xdr:cNvPr id="305892" name="Picture 31">
          <a:extLst>
            <a:ext uri="{FF2B5EF4-FFF2-40B4-BE49-F238E27FC236}">
              <a16:creationId xmlns:a16="http://schemas.microsoft.com/office/drawing/2014/main" id="{00000000-0008-0000-0700-0000E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67132200"/>
          <a:ext cx="533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430</xdr:row>
      <xdr:rowOff>38100</xdr:rowOff>
    </xdr:from>
    <xdr:to>
      <xdr:col>21</xdr:col>
      <xdr:colOff>438150</xdr:colOff>
      <xdr:row>436</xdr:row>
      <xdr:rowOff>19050</xdr:rowOff>
    </xdr:to>
    <xdr:pic>
      <xdr:nvPicPr>
        <xdr:cNvPr id="305893" name="Picture 36">
          <a:extLst>
            <a:ext uri="{FF2B5EF4-FFF2-40B4-BE49-F238E27FC236}">
              <a16:creationId xmlns:a16="http://schemas.microsoft.com/office/drawing/2014/main" id="{00000000-0008-0000-0700-0000E5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58083450"/>
          <a:ext cx="16383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304800</xdr:colOff>
      <xdr:row>480</xdr:row>
      <xdr:rowOff>76200</xdr:rowOff>
    </xdr:from>
    <xdr:to>
      <xdr:col>14</xdr:col>
      <xdr:colOff>361950</xdr:colOff>
      <xdr:row>484</xdr:row>
      <xdr:rowOff>47625</xdr:rowOff>
    </xdr:to>
    <xdr:pic>
      <xdr:nvPicPr>
        <xdr:cNvPr id="305894" name="Picture 44">
          <a:extLst>
            <a:ext uri="{FF2B5EF4-FFF2-40B4-BE49-F238E27FC236}">
              <a16:creationId xmlns:a16="http://schemas.microsoft.com/office/drawing/2014/main" id="{00000000-0008-0000-0700-0000E6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684525"/>
          <a:ext cx="1885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133350</xdr:colOff>
      <xdr:row>429</xdr:row>
      <xdr:rowOff>161925</xdr:rowOff>
    </xdr:from>
    <xdr:to>
      <xdr:col>18</xdr:col>
      <xdr:colOff>361950</xdr:colOff>
      <xdr:row>434</xdr:row>
      <xdr:rowOff>0</xdr:rowOff>
    </xdr:to>
    <xdr:pic>
      <xdr:nvPicPr>
        <xdr:cNvPr id="305895" name="Picture 3">
          <a:extLst>
            <a:ext uri="{FF2B5EF4-FFF2-40B4-BE49-F238E27FC236}">
              <a16:creationId xmlns:a16="http://schemas.microsoft.com/office/drawing/2014/main" id="{00000000-0008-0000-0700-0000E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57969150"/>
          <a:ext cx="3971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438150</xdr:colOff>
      <xdr:row>422</xdr:row>
      <xdr:rowOff>142875</xdr:rowOff>
    </xdr:from>
    <xdr:to>
      <xdr:col>21</xdr:col>
      <xdr:colOff>152400</xdr:colOff>
      <xdr:row>424</xdr:row>
      <xdr:rowOff>47625</xdr:rowOff>
    </xdr:to>
    <xdr:pic>
      <xdr:nvPicPr>
        <xdr:cNvPr id="305896" name="Picture 6" descr="eSMART-Green">
          <a:extLst>
            <a:ext uri="{FF2B5EF4-FFF2-40B4-BE49-F238E27FC236}">
              <a16:creationId xmlns:a16="http://schemas.microsoft.com/office/drawing/2014/main" id="{00000000-0008-0000-0700-0000E8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569023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425</xdr:row>
      <xdr:rowOff>0</xdr:rowOff>
    </xdr:from>
    <xdr:to>
      <xdr:col>20</xdr:col>
      <xdr:colOff>400050</xdr:colOff>
      <xdr:row>426</xdr:row>
      <xdr:rowOff>95250</xdr:rowOff>
    </xdr:to>
    <xdr:pic>
      <xdr:nvPicPr>
        <xdr:cNvPr id="305897" name="Picture 33">
          <a:extLst>
            <a:ext uri="{FF2B5EF4-FFF2-40B4-BE49-F238E27FC236}">
              <a16:creationId xmlns:a16="http://schemas.microsoft.com/office/drawing/2014/main" id="{00000000-0008-0000-0700-0000E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0125" y="57245250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371</xdr:row>
      <xdr:rowOff>57150</xdr:rowOff>
    </xdr:from>
    <xdr:to>
      <xdr:col>21</xdr:col>
      <xdr:colOff>438150</xdr:colOff>
      <xdr:row>377</xdr:row>
      <xdr:rowOff>66675</xdr:rowOff>
    </xdr:to>
    <xdr:pic>
      <xdr:nvPicPr>
        <xdr:cNvPr id="305898" name="Picture 35">
          <a:extLst>
            <a:ext uri="{FF2B5EF4-FFF2-40B4-BE49-F238E27FC236}">
              <a16:creationId xmlns:a16="http://schemas.microsoft.com/office/drawing/2014/main" id="{00000000-0008-0000-0700-0000EA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8139350"/>
          <a:ext cx="1362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422</xdr:row>
      <xdr:rowOff>123825</xdr:rowOff>
    </xdr:from>
    <xdr:to>
      <xdr:col>14</xdr:col>
      <xdr:colOff>533400</xdr:colOff>
      <xdr:row>426</xdr:row>
      <xdr:rowOff>19050</xdr:rowOff>
    </xdr:to>
    <xdr:pic>
      <xdr:nvPicPr>
        <xdr:cNvPr id="305899" name="Picture 43">
          <a:extLst>
            <a:ext uri="{FF2B5EF4-FFF2-40B4-BE49-F238E27FC236}">
              <a16:creationId xmlns:a16="http://schemas.microsoft.com/office/drawing/2014/main" id="{00000000-0008-0000-0700-0000EB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6883300"/>
          <a:ext cx="1695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161925</xdr:colOff>
      <xdr:row>371</xdr:row>
      <xdr:rowOff>9525</xdr:rowOff>
    </xdr:from>
    <xdr:to>
      <xdr:col>19</xdr:col>
      <xdr:colOff>133350</xdr:colOff>
      <xdr:row>375</xdr:row>
      <xdr:rowOff>76200</xdr:rowOff>
    </xdr:to>
    <xdr:pic>
      <xdr:nvPicPr>
        <xdr:cNvPr id="305900" name="Picture 4">
          <a:extLst>
            <a:ext uri="{FF2B5EF4-FFF2-40B4-BE49-F238E27FC236}">
              <a16:creationId xmlns:a16="http://schemas.microsoft.com/office/drawing/2014/main" id="{00000000-0008-0000-0700-0000E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48091725"/>
          <a:ext cx="4324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354</xdr:row>
      <xdr:rowOff>161925</xdr:rowOff>
    </xdr:from>
    <xdr:to>
      <xdr:col>21</xdr:col>
      <xdr:colOff>104775</xdr:colOff>
      <xdr:row>357</xdr:row>
      <xdr:rowOff>0</xdr:rowOff>
    </xdr:to>
    <xdr:pic>
      <xdr:nvPicPr>
        <xdr:cNvPr id="305901" name="Picture 6" descr="eSMART-Green">
          <a:extLst>
            <a:ext uri="{FF2B5EF4-FFF2-40B4-BE49-F238E27FC236}">
              <a16:creationId xmlns:a16="http://schemas.microsoft.com/office/drawing/2014/main" id="{00000000-0008-0000-0700-0000ED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47005875"/>
          <a:ext cx="4000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357</xdr:row>
      <xdr:rowOff>57150</xdr:rowOff>
    </xdr:from>
    <xdr:to>
      <xdr:col>20</xdr:col>
      <xdr:colOff>209550</xdr:colOff>
      <xdr:row>359</xdr:row>
      <xdr:rowOff>76200</xdr:rowOff>
    </xdr:to>
    <xdr:pic>
      <xdr:nvPicPr>
        <xdr:cNvPr id="305902" name="Picture 35">
          <a:extLst>
            <a:ext uri="{FF2B5EF4-FFF2-40B4-BE49-F238E27FC236}">
              <a16:creationId xmlns:a16="http://schemas.microsoft.com/office/drawing/2014/main" id="{00000000-0008-0000-0700-0000E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47367825"/>
          <a:ext cx="523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228600</xdr:colOff>
      <xdr:row>299</xdr:row>
      <xdr:rowOff>133350</xdr:rowOff>
    </xdr:from>
    <xdr:to>
      <xdr:col>21</xdr:col>
      <xdr:colOff>428625</xdr:colOff>
      <xdr:row>307</xdr:row>
      <xdr:rowOff>9525</xdr:rowOff>
    </xdr:to>
    <xdr:pic>
      <xdr:nvPicPr>
        <xdr:cNvPr id="305903" name="Picture 34">
          <a:extLst>
            <a:ext uri="{FF2B5EF4-FFF2-40B4-BE49-F238E27FC236}">
              <a16:creationId xmlns:a16="http://schemas.microsoft.com/office/drawing/2014/main" id="{00000000-0008-0000-0700-0000EF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8881050"/>
          <a:ext cx="1419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354</xdr:row>
      <xdr:rowOff>133350</xdr:rowOff>
    </xdr:from>
    <xdr:to>
      <xdr:col>14</xdr:col>
      <xdr:colOff>400050</xdr:colOff>
      <xdr:row>358</xdr:row>
      <xdr:rowOff>133350</xdr:rowOff>
    </xdr:to>
    <xdr:pic>
      <xdr:nvPicPr>
        <xdr:cNvPr id="305904" name="Picture 42">
          <a:extLst>
            <a:ext uri="{FF2B5EF4-FFF2-40B4-BE49-F238E27FC236}">
              <a16:creationId xmlns:a16="http://schemas.microsoft.com/office/drawing/2014/main" id="{00000000-0008-0000-0700-0000F0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46977300"/>
          <a:ext cx="18288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171450</xdr:colOff>
      <xdr:row>298</xdr:row>
      <xdr:rowOff>104775</xdr:rowOff>
    </xdr:from>
    <xdr:to>
      <xdr:col>19</xdr:col>
      <xdr:colOff>104775</xdr:colOff>
      <xdr:row>303</xdr:row>
      <xdr:rowOff>85725</xdr:rowOff>
    </xdr:to>
    <xdr:pic>
      <xdr:nvPicPr>
        <xdr:cNvPr id="305905" name="Picture 5">
          <a:extLst>
            <a:ext uri="{FF2B5EF4-FFF2-40B4-BE49-F238E27FC236}">
              <a16:creationId xmlns:a16="http://schemas.microsoft.com/office/drawing/2014/main" id="{00000000-0008-0000-0700-0000F1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38719125"/>
          <a:ext cx="428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902</xdr:row>
      <xdr:rowOff>47625</xdr:rowOff>
    </xdr:from>
    <xdr:to>
      <xdr:col>13</xdr:col>
      <xdr:colOff>561975</xdr:colOff>
      <xdr:row>905</xdr:row>
      <xdr:rowOff>19050</xdr:rowOff>
    </xdr:to>
    <xdr:pic>
      <xdr:nvPicPr>
        <xdr:cNvPr id="305906" name="Picture 49">
          <a:extLst>
            <a:ext uri="{FF2B5EF4-FFF2-40B4-BE49-F238E27FC236}">
              <a16:creationId xmlns:a16="http://schemas.microsoft.com/office/drawing/2014/main" id="{00000000-0008-0000-0700-0000F2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6702800"/>
          <a:ext cx="1171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913</xdr:row>
      <xdr:rowOff>0</xdr:rowOff>
    </xdr:from>
    <xdr:to>
      <xdr:col>11</xdr:col>
      <xdr:colOff>476250</xdr:colOff>
      <xdr:row>914</xdr:row>
      <xdr:rowOff>76200</xdr:rowOff>
    </xdr:to>
    <xdr:pic>
      <xdr:nvPicPr>
        <xdr:cNvPr id="305907" name="Picture 1">
          <a:extLst>
            <a:ext uri="{FF2B5EF4-FFF2-40B4-BE49-F238E27FC236}">
              <a16:creationId xmlns:a16="http://schemas.microsoft.com/office/drawing/2014/main" id="{00000000-0008-0000-0700-0000F3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856017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276225</xdr:colOff>
      <xdr:row>932</xdr:row>
      <xdr:rowOff>85725</xdr:rowOff>
    </xdr:from>
    <xdr:to>
      <xdr:col>13</xdr:col>
      <xdr:colOff>504825</xdr:colOff>
      <xdr:row>933</xdr:row>
      <xdr:rowOff>142875</xdr:rowOff>
    </xdr:to>
    <xdr:pic>
      <xdr:nvPicPr>
        <xdr:cNvPr id="305908" name="Picture 54">
          <a:extLst>
            <a:ext uri="{FF2B5EF4-FFF2-40B4-BE49-F238E27FC236}">
              <a16:creationId xmlns:a16="http://schemas.microsoft.com/office/drawing/2014/main" id="{00000000-0008-0000-0700-0000F4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41732000"/>
          <a:ext cx="2286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934</xdr:row>
      <xdr:rowOff>104775</xdr:rowOff>
    </xdr:from>
    <xdr:to>
      <xdr:col>11</xdr:col>
      <xdr:colOff>419100</xdr:colOff>
      <xdr:row>936</xdr:row>
      <xdr:rowOff>28575</xdr:rowOff>
    </xdr:to>
    <xdr:pic>
      <xdr:nvPicPr>
        <xdr:cNvPr id="305909" name="Picture 56">
          <a:extLst>
            <a:ext uri="{FF2B5EF4-FFF2-40B4-BE49-F238E27FC236}">
              <a16:creationId xmlns:a16="http://schemas.microsoft.com/office/drawing/2014/main" id="{00000000-0008-0000-0700-0000F5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20749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266700</xdr:colOff>
      <xdr:row>901</xdr:row>
      <xdr:rowOff>142875</xdr:rowOff>
    </xdr:from>
    <xdr:to>
      <xdr:col>20</xdr:col>
      <xdr:colOff>600075</xdr:colOff>
      <xdr:row>903</xdr:row>
      <xdr:rowOff>57150</xdr:rowOff>
    </xdr:to>
    <xdr:pic>
      <xdr:nvPicPr>
        <xdr:cNvPr id="305910" name="Picture 5" descr="eSMART-Green">
          <a:extLst>
            <a:ext uri="{FF2B5EF4-FFF2-40B4-BE49-F238E27FC236}">
              <a16:creationId xmlns:a16="http://schemas.microsoft.com/office/drawing/2014/main" id="{00000000-0008-0000-0700-0000F6A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136636125"/>
          <a:ext cx="3333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542925</xdr:colOff>
      <xdr:row>903</xdr:row>
      <xdr:rowOff>171450</xdr:rowOff>
    </xdr:from>
    <xdr:to>
      <xdr:col>20</xdr:col>
      <xdr:colOff>276225</xdr:colOff>
      <xdr:row>905</xdr:row>
      <xdr:rowOff>0</xdr:rowOff>
    </xdr:to>
    <xdr:pic>
      <xdr:nvPicPr>
        <xdr:cNvPr id="305911" name="Picture 36">
          <a:extLst>
            <a:ext uri="{FF2B5EF4-FFF2-40B4-BE49-F238E27FC236}">
              <a16:creationId xmlns:a16="http://schemas.microsoft.com/office/drawing/2014/main" id="{00000000-0008-0000-0700-0000F7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6325" y="1369885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952</xdr:row>
      <xdr:rowOff>19050</xdr:rowOff>
    </xdr:from>
    <xdr:to>
      <xdr:col>11</xdr:col>
      <xdr:colOff>409575</xdr:colOff>
      <xdr:row>953</xdr:row>
      <xdr:rowOff>104775</xdr:rowOff>
    </xdr:to>
    <xdr:pic>
      <xdr:nvPicPr>
        <xdr:cNvPr id="305912" name="Picture 56">
          <a:extLst>
            <a:ext uri="{FF2B5EF4-FFF2-40B4-BE49-F238E27FC236}">
              <a16:creationId xmlns:a16="http://schemas.microsoft.com/office/drawing/2014/main" id="{00000000-0008-0000-0700-0000F8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951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953</xdr:row>
      <xdr:rowOff>142875</xdr:rowOff>
    </xdr:from>
    <xdr:to>
      <xdr:col>11</xdr:col>
      <xdr:colOff>409575</xdr:colOff>
      <xdr:row>955</xdr:row>
      <xdr:rowOff>66675</xdr:rowOff>
    </xdr:to>
    <xdr:pic>
      <xdr:nvPicPr>
        <xdr:cNvPr id="305913" name="Picture 56">
          <a:extLst>
            <a:ext uri="{FF2B5EF4-FFF2-40B4-BE49-F238E27FC236}">
              <a16:creationId xmlns:a16="http://schemas.microsoft.com/office/drawing/2014/main" id="{00000000-0008-0000-0700-0000F9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2372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955</xdr:row>
      <xdr:rowOff>152400</xdr:rowOff>
    </xdr:from>
    <xdr:to>
      <xdr:col>11</xdr:col>
      <xdr:colOff>409575</xdr:colOff>
      <xdr:row>957</xdr:row>
      <xdr:rowOff>0</xdr:rowOff>
    </xdr:to>
    <xdr:pic>
      <xdr:nvPicPr>
        <xdr:cNvPr id="305914" name="Picture 56">
          <a:extLst>
            <a:ext uri="{FF2B5EF4-FFF2-40B4-BE49-F238E27FC236}">
              <a16:creationId xmlns:a16="http://schemas.microsoft.com/office/drawing/2014/main" id="{00000000-0008-0000-0700-0000FA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55705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916</xdr:row>
      <xdr:rowOff>95250</xdr:rowOff>
    </xdr:from>
    <xdr:to>
      <xdr:col>11</xdr:col>
      <xdr:colOff>466725</xdr:colOff>
      <xdr:row>918</xdr:row>
      <xdr:rowOff>19050</xdr:rowOff>
    </xdr:to>
    <xdr:pic>
      <xdr:nvPicPr>
        <xdr:cNvPr id="305915" name="Picture 56">
          <a:extLst>
            <a:ext uri="{FF2B5EF4-FFF2-40B4-BE49-F238E27FC236}">
              <a16:creationId xmlns:a16="http://schemas.microsoft.com/office/drawing/2014/main" id="{00000000-0008-0000-0700-0000FB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391507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918</xdr:row>
      <xdr:rowOff>114300</xdr:rowOff>
    </xdr:from>
    <xdr:to>
      <xdr:col>11</xdr:col>
      <xdr:colOff>447675</xdr:colOff>
      <xdr:row>920</xdr:row>
      <xdr:rowOff>38100</xdr:rowOff>
    </xdr:to>
    <xdr:pic>
      <xdr:nvPicPr>
        <xdr:cNvPr id="305916" name="Picture 56">
          <a:extLst>
            <a:ext uri="{FF2B5EF4-FFF2-40B4-BE49-F238E27FC236}">
              <a16:creationId xmlns:a16="http://schemas.microsoft.com/office/drawing/2014/main" id="{00000000-0008-0000-0700-0000FC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4936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920</xdr:row>
      <xdr:rowOff>95250</xdr:rowOff>
    </xdr:from>
    <xdr:to>
      <xdr:col>11</xdr:col>
      <xdr:colOff>447675</xdr:colOff>
      <xdr:row>922</xdr:row>
      <xdr:rowOff>19050</xdr:rowOff>
    </xdr:to>
    <xdr:pic>
      <xdr:nvPicPr>
        <xdr:cNvPr id="305917" name="Picture 56">
          <a:extLst>
            <a:ext uri="{FF2B5EF4-FFF2-40B4-BE49-F238E27FC236}">
              <a16:creationId xmlns:a16="http://schemas.microsoft.com/office/drawing/2014/main" id="{00000000-0008-0000-0700-0000FD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397984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922</xdr:row>
      <xdr:rowOff>76200</xdr:rowOff>
    </xdr:from>
    <xdr:to>
      <xdr:col>11</xdr:col>
      <xdr:colOff>447675</xdr:colOff>
      <xdr:row>924</xdr:row>
      <xdr:rowOff>0</xdr:rowOff>
    </xdr:to>
    <xdr:pic>
      <xdr:nvPicPr>
        <xdr:cNvPr id="305918" name="Picture 56">
          <a:extLst>
            <a:ext uri="{FF2B5EF4-FFF2-40B4-BE49-F238E27FC236}">
              <a16:creationId xmlns:a16="http://schemas.microsoft.com/office/drawing/2014/main" id="{00000000-0008-0000-0700-0000FE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1032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924</xdr:row>
      <xdr:rowOff>47625</xdr:rowOff>
    </xdr:from>
    <xdr:to>
      <xdr:col>11</xdr:col>
      <xdr:colOff>447675</xdr:colOff>
      <xdr:row>925</xdr:row>
      <xdr:rowOff>133350</xdr:rowOff>
    </xdr:to>
    <xdr:pic>
      <xdr:nvPicPr>
        <xdr:cNvPr id="305919" name="Picture 56">
          <a:extLst>
            <a:ext uri="{FF2B5EF4-FFF2-40B4-BE49-F238E27FC236}">
              <a16:creationId xmlns:a16="http://schemas.microsoft.com/office/drawing/2014/main" id="{00000000-0008-0000-0700-0000FFA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0398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926</xdr:row>
      <xdr:rowOff>47625</xdr:rowOff>
    </xdr:from>
    <xdr:to>
      <xdr:col>11</xdr:col>
      <xdr:colOff>457200</xdr:colOff>
      <xdr:row>927</xdr:row>
      <xdr:rowOff>133350</xdr:rowOff>
    </xdr:to>
    <xdr:pic>
      <xdr:nvPicPr>
        <xdr:cNvPr id="305920" name="Picture 56">
          <a:extLst>
            <a:ext uri="{FF2B5EF4-FFF2-40B4-BE49-F238E27FC236}">
              <a16:creationId xmlns:a16="http://schemas.microsoft.com/office/drawing/2014/main" id="{00000000-0008-0000-0700-00000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407223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937</xdr:row>
      <xdr:rowOff>95250</xdr:rowOff>
    </xdr:from>
    <xdr:to>
      <xdr:col>11</xdr:col>
      <xdr:colOff>390525</xdr:colOff>
      <xdr:row>939</xdr:row>
      <xdr:rowOff>19050</xdr:rowOff>
    </xdr:to>
    <xdr:pic>
      <xdr:nvPicPr>
        <xdr:cNvPr id="305921" name="Picture 56">
          <a:extLst>
            <a:ext uri="{FF2B5EF4-FFF2-40B4-BE49-F238E27FC236}">
              <a16:creationId xmlns:a16="http://schemas.microsoft.com/office/drawing/2014/main" id="{00000000-0008-0000-0700-00000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25511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939</xdr:row>
      <xdr:rowOff>85725</xdr:rowOff>
    </xdr:from>
    <xdr:to>
      <xdr:col>11</xdr:col>
      <xdr:colOff>400050</xdr:colOff>
      <xdr:row>941</xdr:row>
      <xdr:rowOff>9525</xdr:rowOff>
    </xdr:to>
    <xdr:pic>
      <xdr:nvPicPr>
        <xdr:cNvPr id="305922" name="Picture 56">
          <a:extLst>
            <a:ext uri="{FF2B5EF4-FFF2-40B4-BE49-F238E27FC236}">
              <a16:creationId xmlns:a16="http://schemas.microsoft.com/office/drawing/2014/main" id="{00000000-0008-0000-0700-00000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28654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941</xdr:row>
      <xdr:rowOff>95250</xdr:rowOff>
    </xdr:from>
    <xdr:to>
      <xdr:col>11</xdr:col>
      <xdr:colOff>390525</xdr:colOff>
      <xdr:row>943</xdr:row>
      <xdr:rowOff>19050</xdr:rowOff>
    </xdr:to>
    <xdr:pic>
      <xdr:nvPicPr>
        <xdr:cNvPr id="305923" name="Picture 56">
          <a:extLst>
            <a:ext uri="{FF2B5EF4-FFF2-40B4-BE49-F238E27FC236}">
              <a16:creationId xmlns:a16="http://schemas.microsoft.com/office/drawing/2014/main" id="{00000000-0008-0000-0700-00000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43198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943</xdr:row>
      <xdr:rowOff>85725</xdr:rowOff>
    </xdr:from>
    <xdr:to>
      <xdr:col>11</xdr:col>
      <xdr:colOff>400050</xdr:colOff>
      <xdr:row>945</xdr:row>
      <xdr:rowOff>9525</xdr:rowOff>
    </xdr:to>
    <xdr:pic>
      <xdr:nvPicPr>
        <xdr:cNvPr id="305924" name="Picture 56">
          <a:extLst>
            <a:ext uri="{FF2B5EF4-FFF2-40B4-BE49-F238E27FC236}">
              <a16:creationId xmlns:a16="http://schemas.microsoft.com/office/drawing/2014/main" id="{00000000-0008-0000-0700-00000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51317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945</xdr:row>
      <xdr:rowOff>76200</xdr:rowOff>
    </xdr:from>
    <xdr:to>
      <xdr:col>11</xdr:col>
      <xdr:colOff>400050</xdr:colOff>
      <xdr:row>947</xdr:row>
      <xdr:rowOff>0</xdr:rowOff>
    </xdr:to>
    <xdr:pic>
      <xdr:nvPicPr>
        <xdr:cNvPr id="305925" name="Picture 56">
          <a:extLst>
            <a:ext uri="{FF2B5EF4-FFF2-40B4-BE49-F238E27FC236}">
              <a16:creationId xmlns:a16="http://schemas.microsoft.com/office/drawing/2014/main" id="{00000000-0008-0000-0700-00000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38275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947</xdr:row>
      <xdr:rowOff>95250</xdr:rowOff>
    </xdr:from>
    <xdr:to>
      <xdr:col>11</xdr:col>
      <xdr:colOff>409575</xdr:colOff>
      <xdr:row>948</xdr:row>
      <xdr:rowOff>180975</xdr:rowOff>
    </xdr:to>
    <xdr:pic>
      <xdr:nvPicPr>
        <xdr:cNvPr id="305926" name="Picture 56">
          <a:extLst>
            <a:ext uri="{FF2B5EF4-FFF2-40B4-BE49-F238E27FC236}">
              <a16:creationId xmlns:a16="http://schemas.microsoft.com/office/drawing/2014/main" id="{00000000-0008-0000-0700-00000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441704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171450</xdr:colOff>
      <xdr:row>949</xdr:row>
      <xdr:rowOff>85725</xdr:rowOff>
    </xdr:from>
    <xdr:to>
      <xdr:col>11</xdr:col>
      <xdr:colOff>400050</xdr:colOff>
      <xdr:row>951</xdr:row>
      <xdr:rowOff>9525</xdr:rowOff>
    </xdr:to>
    <xdr:pic>
      <xdr:nvPicPr>
        <xdr:cNvPr id="305927" name="Picture 56">
          <a:extLst>
            <a:ext uri="{FF2B5EF4-FFF2-40B4-BE49-F238E27FC236}">
              <a16:creationId xmlns:a16="http://schemas.microsoft.com/office/drawing/2014/main" id="{00000000-0008-0000-0700-00000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4522825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230</xdr:row>
      <xdr:rowOff>57150</xdr:rowOff>
    </xdr:from>
    <xdr:to>
      <xdr:col>18</xdr:col>
      <xdr:colOff>419100</xdr:colOff>
      <xdr:row>258</xdr:row>
      <xdr:rowOff>114300</xdr:rowOff>
    </xdr:to>
    <xdr:pic>
      <xdr:nvPicPr>
        <xdr:cNvPr id="305928" name="Picture 13">
          <a:extLst>
            <a:ext uri="{FF2B5EF4-FFF2-40B4-BE49-F238E27FC236}">
              <a16:creationId xmlns:a16="http://schemas.microsoft.com/office/drawing/2014/main" id="{00000000-0008-0000-0700-00000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0022800"/>
          <a:ext cx="2924175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259</xdr:row>
      <xdr:rowOff>9525</xdr:rowOff>
    </xdr:from>
    <xdr:to>
      <xdr:col>18</xdr:col>
      <xdr:colOff>323850</xdr:colOff>
      <xdr:row>290</xdr:row>
      <xdr:rowOff>66675</xdr:rowOff>
    </xdr:to>
    <xdr:pic>
      <xdr:nvPicPr>
        <xdr:cNvPr id="305929" name="Picture 14">
          <a:extLst>
            <a:ext uri="{FF2B5EF4-FFF2-40B4-BE49-F238E27FC236}">
              <a16:creationId xmlns:a16="http://schemas.microsoft.com/office/drawing/2014/main" id="{00000000-0008-0000-0700-00000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33880425"/>
          <a:ext cx="2781300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295275</xdr:colOff>
      <xdr:row>149</xdr:row>
      <xdr:rowOff>28575</xdr:rowOff>
    </xdr:from>
    <xdr:to>
      <xdr:col>21</xdr:col>
      <xdr:colOff>314325</xdr:colOff>
      <xdr:row>153</xdr:row>
      <xdr:rowOff>66675</xdr:rowOff>
    </xdr:to>
    <xdr:pic>
      <xdr:nvPicPr>
        <xdr:cNvPr id="305930" name="Picture 2">
          <a:extLst>
            <a:ext uri="{FF2B5EF4-FFF2-40B4-BE49-F238E27FC236}">
              <a16:creationId xmlns:a16="http://schemas.microsoft.com/office/drawing/2014/main" id="{00000000-0008-0000-0700-00000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95738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158</xdr:row>
      <xdr:rowOff>133350</xdr:rowOff>
    </xdr:from>
    <xdr:to>
      <xdr:col>15</xdr:col>
      <xdr:colOff>190500</xdr:colOff>
      <xdr:row>159</xdr:row>
      <xdr:rowOff>171450</xdr:rowOff>
    </xdr:to>
    <xdr:pic>
      <xdr:nvPicPr>
        <xdr:cNvPr id="305931" name="Picture 9">
          <a:extLst>
            <a:ext uri="{FF2B5EF4-FFF2-40B4-BE49-F238E27FC236}">
              <a16:creationId xmlns:a16="http://schemas.microsoft.com/office/drawing/2014/main" id="{00000000-0008-0000-0700-00000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5" y="20621625"/>
          <a:ext cx="1314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200025</xdr:colOff>
      <xdr:row>892</xdr:row>
      <xdr:rowOff>133350</xdr:rowOff>
    </xdr:from>
    <xdr:to>
      <xdr:col>9</xdr:col>
      <xdr:colOff>104775</xdr:colOff>
      <xdr:row>894</xdr:row>
      <xdr:rowOff>47625</xdr:rowOff>
    </xdr:to>
    <xdr:pic>
      <xdr:nvPicPr>
        <xdr:cNvPr id="305932" name="Picture 15" descr="eSMART-Green">
          <a:extLst>
            <a:ext uri="{FF2B5EF4-FFF2-40B4-BE49-F238E27FC236}">
              <a16:creationId xmlns:a16="http://schemas.microsoft.com/office/drawing/2014/main" id="{00000000-0008-0000-0700-00000C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35169275"/>
          <a:ext cx="342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868</xdr:row>
      <xdr:rowOff>0</xdr:rowOff>
    </xdr:from>
    <xdr:to>
      <xdr:col>7</xdr:col>
      <xdr:colOff>123825</xdr:colOff>
      <xdr:row>871</xdr:row>
      <xdr:rowOff>95250</xdr:rowOff>
    </xdr:to>
    <xdr:pic>
      <xdr:nvPicPr>
        <xdr:cNvPr id="305933" name="Picture 1">
          <a:extLst>
            <a:ext uri="{FF2B5EF4-FFF2-40B4-BE49-F238E27FC236}">
              <a16:creationId xmlns:a16="http://schemas.microsoft.com/office/drawing/2014/main" id="{00000000-0008-0000-0700-00000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31006850"/>
          <a:ext cx="6953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868</xdr:row>
      <xdr:rowOff>19050</xdr:rowOff>
    </xdr:from>
    <xdr:to>
      <xdr:col>8</xdr:col>
      <xdr:colOff>390525</xdr:colOff>
      <xdr:row>871</xdr:row>
      <xdr:rowOff>114300</xdr:rowOff>
    </xdr:to>
    <xdr:pic>
      <xdr:nvPicPr>
        <xdr:cNvPr id="305934" name="Picture 102">
          <a:extLst>
            <a:ext uri="{FF2B5EF4-FFF2-40B4-BE49-F238E27FC236}">
              <a16:creationId xmlns:a16="http://schemas.microsoft.com/office/drawing/2014/main" id="{00000000-0008-0000-0700-00000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31025900"/>
          <a:ext cx="685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613</xdr:row>
      <xdr:rowOff>285750</xdr:rowOff>
    </xdr:from>
    <xdr:to>
      <xdr:col>10</xdr:col>
      <xdr:colOff>190500</xdr:colOff>
      <xdr:row>652</xdr:row>
      <xdr:rowOff>19050</xdr:rowOff>
    </xdr:to>
    <xdr:pic>
      <xdr:nvPicPr>
        <xdr:cNvPr id="305935" name="Picture 1">
          <a:extLst>
            <a:ext uri="{FF2B5EF4-FFF2-40B4-BE49-F238E27FC236}">
              <a16:creationId xmlns:a16="http://schemas.microsoft.com/office/drawing/2014/main" id="{00000000-0008-0000-0700-00000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8411050"/>
          <a:ext cx="6143625" cy="811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428625</xdr:colOff>
      <xdr:row>3</xdr:row>
      <xdr:rowOff>28575</xdr:rowOff>
    </xdr:to>
    <xdr:pic>
      <xdr:nvPicPr>
        <xdr:cNvPr id="305936" name="Picture 104">
          <a:extLst>
            <a:ext uri="{FF2B5EF4-FFF2-40B4-BE49-F238E27FC236}">
              <a16:creationId xmlns:a16="http://schemas.microsoft.com/office/drawing/2014/main" id="{00000000-0008-0000-0700-00001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00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75</xdr:row>
      <xdr:rowOff>28575</xdr:rowOff>
    </xdr:from>
    <xdr:to>
      <xdr:col>0</xdr:col>
      <xdr:colOff>457200</xdr:colOff>
      <xdr:row>77</xdr:row>
      <xdr:rowOff>47625</xdr:rowOff>
    </xdr:to>
    <xdr:pic>
      <xdr:nvPicPr>
        <xdr:cNvPr id="305937" name="Picture 105">
          <a:extLst>
            <a:ext uri="{FF2B5EF4-FFF2-40B4-BE49-F238E27FC236}">
              <a16:creationId xmlns:a16="http://schemas.microsoft.com/office/drawing/2014/main" id="{00000000-0008-0000-0700-00001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7821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149</xdr:row>
      <xdr:rowOff>114300</xdr:rowOff>
    </xdr:from>
    <xdr:to>
      <xdr:col>0</xdr:col>
      <xdr:colOff>476250</xdr:colOff>
      <xdr:row>151</xdr:row>
      <xdr:rowOff>47625</xdr:rowOff>
    </xdr:to>
    <xdr:pic>
      <xdr:nvPicPr>
        <xdr:cNvPr id="305938" name="Picture 106">
          <a:extLst>
            <a:ext uri="{FF2B5EF4-FFF2-40B4-BE49-F238E27FC236}">
              <a16:creationId xmlns:a16="http://schemas.microsoft.com/office/drawing/2014/main" id="{00000000-0008-0000-0700-00001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596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226</xdr:row>
      <xdr:rowOff>0</xdr:rowOff>
    </xdr:from>
    <xdr:to>
      <xdr:col>0</xdr:col>
      <xdr:colOff>466725</xdr:colOff>
      <xdr:row>227</xdr:row>
      <xdr:rowOff>47625</xdr:rowOff>
    </xdr:to>
    <xdr:pic>
      <xdr:nvPicPr>
        <xdr:cNvPr id="305939" name="Picture 107">
          <a:extLst>
            <a:ext uri="{FF2B5EF4-FFF2-40B4-BE49-F238E27FC236}">
              <a16:creationId xmlns:a16="http://schemas.microsoft.com/office/drawing/2014/main" id="{00000000-0008-0000-0700-00001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3751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299</xdr:row>
      <xdr:rowOff>0</xdr:rowOff>
    </xdr:from>
    <xdr:to>
      <xdr:col>0</xdr:col>
      <xdr:colOff>495300</xdr:colOff>
      <xdr:row>300</xdr:row>
      <xdr:rowOff>9525</xdr:rowOff>
    </xdr:to>
    <xdr:pic>
      <xdr:nvPicPr>
        <xdr:cNvPr id="305940" name="Picture 109">
          <a:extLst>
            <a:ext uri="{FF2B5EF4-FFF2-40B4-BE49-F238E27FC236}">
              <a16:creationId xmlns:a16="http://schemas.microsoft.com/office/drawing/2014/main" id="{00000000-0008-0000-0700-00001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747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429</xdr:row>
      <xdr:rowOff>228600</xdr:rowOff>
    </xdr:from>
    <xdr:to>
      <xdr:col>0</xdr:col>
      <xdr:colOff>457200</xdr:colOff>
      <xdr:row>431</xdr:row>
      <xdr:rowOff>9525</xdr:rowOff>
    </xdr:to>
    <xdr:pic>
      <xdr:nvPicPr>
        <xdr:cNvPr id="305941" name="Picture 110">
          <a:extLst>
            <a:ext uri="{FF2B5EF4-FFF2-40B4-BE49-F238E27FC236}">
              <a16:creationId xmlns:a16="http://schemas.microsoft.com/office/drawing/2014/main" id="{00000000-0008-0000-0700-00001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80358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487</xdr:row>
      <xdr:rowOff>85725</xdr:rowOff>
    </xdr:from>
    <xdr:to>
      <xdr:col>0</xdr:col>
      <xdr:colOff>552450</xdr:colOff>
      <xdr:row>488</xdr:row>
      <xdr:rowOff>104775</xdr:rowOff>
    </xdr:to>
    <xdr:pic>
      <xdr:nvPicPr>
        <xdr:cNvPr id="305942" name="Picture 112">
          <a:extLst>
            <a:ext uri="{FF2B5EF4-FFF2-40B4-BE49-F238E27FC236}">
              <a16:creationId xmlns:a16="http://schemas.microsoft.com/office/drawing/2014/main" id="{00000000-0008-0000-0700-00001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78465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552</xdr:row>
      <xdr:rowOff>152400</xdr:rowOff>
    </xdr:from>
    <xdr:to>
      <xdr:col>0</xdr:col>
      <xdr:colOff>495300</xdr:colOff>
      <xdr:row>554</xdr:row>
      <xdr:rowOff>9525</xdr:rowOff>
    </xdr:to>
    <xdr:pic>
      <xdr:nvPicPr>
        <xdr:cNvPr id="305943" name="Picture 113">
          <a:extLst>
            <a:ext uri="{FF2B5EF4-FFF2-40B4-BE49-F238E27FC236}">
              <a16:creationId xmlns:a16="http://schemas.microsoft.com/office/drawing/2014/main" id="{00000000-0008-0000-0700-00001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76859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608</xdr:row>
      <xdr:rowOff>152400</xdr:rowOff>
    </xdr:from>
    <xdr:to>
      <xdr:col>0</xdr:col>
      <xdr:colOff>457200</xdr:colOff>
      <xdr:row>610</xdr:row>
      <xdr:rowOff>9525</xdr:rowOff>
    </xdr:to>
    <xdr:pic>
      <xdr:nvPicPr>
        <xdr:cNvPr id="305944" name="Picture 114">
          <a:extLst>
            <a:ext uri="{FF2B5EF4-FFF2-40B4-BE49-F238E27FC236}">
              <a16:creationId xmlns:a16="http://schemas.microsoft.com/office/drawing/2014/main" id="{00000000-0008-0000-0700-00001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74680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668</xdr:row>
      <xdr:rowOff>323850</xdr:rowOff>
    </xdr:from>
    <xdr:to>
      <xdr:col>0</xdr:col>
      <xdr:colOff>361950</xdr:colOff>
      <xdr:row>670</xdr:row>
      <xdr:rowOff>9525</xdr:rowOff>
    </xdr:to>
    <xdr:pic>
      <xdr:nvPicPr>
        <xdr:cNvPr id="305945" name="Picture 115">
          <a:extLst>
            <a:ext uri="{FF2B5EF4-FFF2-40B4-BE49-F238E27FC236}">
              <a16:creationId xmlns:a16="http://schemas.microsoft.com/office/drawing/2014/main" id="{00000000-0008-0000-0700-00001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75264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731</xdr:row>
      <xdr:rowOff>9525</xdr:rowOff>
    </xdr:from>
    <xdr:to>
      <xdr:col>0</xdr:col>
      <xdr:colOff>381000</xdr:colOff>
      <xdr:row>732</xdr:row>
      <xdr:rowOff>28575</xdr:rowOff>
    </xdr:to>
    <xdr:pic>
      <xdr:nvPicPr>
        <xdr:cNvPr id="305946" name="Picture 116">
          <a:extLst>
            <a:ext uri="{FF2B5EF4-FFF2-40B4-BE49-F238E27FC236}">
              <a16:creationId xmlns:a16="http://schemas.microsoft.com/office/drawing/2014/main" id="{00000000-0008-0000-0700-00001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720387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787</xdr:row>
      <xdr:rowOff>0</xdr:rowOff>
    </xdr:from>
    <xdr:to>
      <xdr:col>0</xdr:col>
      <xdr:colOff>428625</xdr:colOff>
      <xdr:row>788</xdr:row>
      <xdr:rowOff>19050</xdr:rowOff>
    </xdr:to>
    <xdr:pic>
      <xdr:nvPicPr>
        <xdr:cNvPr id="305947" name="Picture 118">
          <a:extLst>
            <a:ext uri="{FF2B5EF4-FFF2-40B4-BE49-F238E27FC236}">
              <a16:creationId xmlns:a16="http://schemas.microsoft.com/office/drawing/2014/main" id="{00000000-0008-0000-0700-00001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685270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893</xdr:row>
      <xdr:rowOff>104775</xdr:rowOff>
    </xdr:from>
    <xdr:to>
      <xdr:col>7</xdr:col>
      <xdr:colOff>209550</xdr:colOff>
      <xdr:row>899</xdr:row>
      <xdr:rowOff>66675</xdr:rowOff>
    </xdr:to>
    <xdr:pic>
      <xdr:nvPicPr>
        <xdr:cNvPr id="305948" name="Picture 49">
          <a:extLst>
            <a:ext uri="{FF2B5EF4-FFF2-40B4-BE49-F238E27FC236}">
              <a16:creationId xmlns:a16="http://schemas.microsoft.com/office/drawing/2014/main" id="{00000000-0008-0000-0700-00001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3530262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844</xdr:row>
      <xdr:rowOff>123825</xdr:rowOff>
    </xdr:from>
    <xdr:to>
      <xdr:col>0</xdr:col>
      <xdr:colOff>542925</xdr:colOff>
      <xdr:row>844</xdr:row>
      <xdr:rowOff>304800</xdr:rowOff>
    </xdr:to>
    <xdr:pic>
      <xdr:nvPicPr>
        <xdr:cNvPr id="305949" name="Picture 121">
          <a:extLst>
            <a:ext uri="{FF2B5EF4-FFF2-40B4-BE49-F238E27FC236}">
              <a16:creationId xmlns:a16="http://schemas.microsoft.com/office/drawing/2014/main" id="{00000000-0008-0000-0700-00001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66539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150</xdr:row>
      <xdr:rowOff>0</xdr:rowOff>
    </xdr:from>
    <xdr:to>
      <xdr:col>11</xdr:col>
      <xdr:colOff>457200</xdr:colOff>
      <xdr:row>151</xdr:row>
      <xdr:rowOff>57150</xdr:rowOff>
    </xdr:to>
    <xdr:pic>
      <xdr:nvPicPr>
        <xdr:cNvPr id="305950" name="Picture 122">
          <a:extLst>
            <a:ext uri="{FF2B5EF4-FFF2-40B4-BE49-F238E27FC236}">
              <a16:creationId xmlns:a16="http://schemas.microsoft.com/office/drawing/2014/main" id="{00000000-0008-0000-0700-00001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96691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553</xdr:row>
      <xdr:rowOff>0</xdr:rowOff>
    </xdr:from>
    <xdr:to>
      <xdr:col>11</xdr:col>
      <xdr:colOff>466725</xdr:colOff>
      <xdr:row>554</xdr:row>
      <xdr:rowOff>19050</xdr:rowOff>
    </xdr:to>
    <xdr:pic>
      <xdr:nvPicPr>
        <xdr:cNvPr id="305951" name="Picture 124">
          <a:extLst>
            <a:ext uri="{FF2B5EF4-FFF2-40B4-BE49-F238E27FC236}">
              <a16:creationId xmlns:a16="http://schemas.microsoft.com/office/drawing/2014/main" id="{00000000-0008-0000-0700-00001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776954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608</xdr:row>
      <xdr:rowOff>142875</xdr:rowOff>
    </xdr:from>
    <xdr:to>
      <xdr:col>11</xdr:col>
      <xdr:colOff>457200</xdr:colOff>
      <xdr:row>610</xdr:row>
      <xdr:rowOff>0</xdr:rowOff>
    </xdr:to>
    <xdr:pic>
      <xdr:nvPicPr>
        <xdr:cNvPr id="305952" name="Picture 125">
          <a:extLst>
            <a:ext uri="{FF2B5EF4-FFF2-40B4-BE49-F238E27FC236}">
              <a16:creationId xmlns:a16="http://schemas.microsoft.com/office/drawing/2014/main" id="{00000000-0008-0000-0700-00002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87458550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161925</xdr:colOff>
      <xdr:row>730</xdr:row>
      <xdr:rowOff>152400</xdr:rowOff>
    </xdr:from>
    <xdr:to>
      <xdr:col>11</xdr:col>
      <xdr:colOff>419100</xdr:colOff>
      <xdr:row>731</xdr:row>
      <xdr:rowOff>133350</xdr:rowOff>
    </xdr:to>
    <xdr:pic>
      <xdr:nvPicPr>
        <xdr:cNvPr id="305953" name="Picture 126">
          <a:extLst>
            <a:ext uri="{FF2B5EF4-FFF2-40B4-BE49-F238E27FC236}">
              <a16:creationId xmlns:a16="http://schemas.microsoft.com/office/drawing/2014/main" id="{00000000-0008-0000-0700-00002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07146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300</xdr:row>
      <xdr:rowOff>0</xdr:rowOff>
    </xdr:from>
    <xdr:to>
      <xdr:col>11</xdr:col>
      <xdr:colOff>400050</xdr:colOff>
      <xdr:row>302</xdr:row>
      <xdr:rowOff>19050</xdr:rowOff>
    </xdr:to>
    <xdr:pic>
      <xdr:nvPicPr>
        <xdr:cNvPr id="305954" name="Picture 127">
          <a:extLst>
            <a:ext uri="{FF2B5EF4-FFF2-40B4-BE49-F238E27FC236}">
              <a16:creationId xmlns:a16="http://schemas.microsoft.com/office/drawing/2014/main" id="{00000000-0008-0000-0700-00002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89191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200025</xdr:colOff>
      <xdr:row>372</xdr:row>
      <xdr:rowOff>95250</xdr:rowOff>
    </xdr:from>
    <xdr:to>
      <xdr:col>11</xdr:col>
      <xdr:colOff>447675</xdr:colOff>
      <xdr:row>373</xdr:row>
      <xdr:rowOff>200025</xdr:rowOff>
    </xdr:to>
    <xdr:pic>
      <xdr:nvPicPr>
        <xdr:cNvPr id="305955" name="Picture 128">
          <a:extLst>
            <a:ext uri="{FF2B5EF4-FFF2-40B4-BE49-F238E27FC236}">
              <a16:creationId xmlns:a16="http://schemas.microsoft.com/office/drawing/2014/main" id="{00000000-0008-0000-0700-00002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483012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430</xdr:row>
      <xdr:rowOff>0</xdr:rowOff>
    </xdr:from>
    <xdr:to>
      <xdr:col>11</xdr:col>
      <xdr:colOff>428625</xdr:colOff>
      <xdr:row>431</xdr:row>
      <xdr:rowOff>57150</xdr:rowOff>
    </xdr:to>
    <xdr:pic>
      <xdr:nvPicPr>
        <xdr:cNvPr id="305956" name="Picture 129">
          <a:extLst>
            <a:ext uri="{FF2B5EF4-FFF2-40B4-BE49-F238E27FC236}">
              <a16:creationId xmlns:a16="http://schemas.microsoft.com/office/drawing/2014/main" id="{00000000-0008-0000-0700-00002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580453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487</xdr:row>
      <xdr:rowOff>133350</xdr:rowOff>
    </xdr:from>
    <xdr:to>
      <xdr:col>11</xdr:col>
      <xdr:colOff>476250</xdr:colOff>
      <xdr:row>489</xdr:row>
      <xdr:rowOff>28575</xdr:rowOff>
    </xdr:to>
    <xdr:pic>
      <xdr:nvPicPr>
        <xdr:cNvPr id="305957" name="Picture 130">
          <a:extLst>
            <a:ext uri="{FF2B5EF4-FFF2-40B4-BE49-F238E27FC236}">
              <a16:creationId xmlns:a16="http://schemas.microsoft.com/office/drawing/2014/main" id="{00000000-0008-0000-0700-00002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678942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668</xdr:row>
      <xdr:rowOff>161925</xdr:rowOff>
    </xdr:from>
    <xdr:to>
      <xdr:col>11</xdr:col>
      <xdr:colOff>590550</xdr:colOff>
      <xdr:row>669</xdr:row>
      <xdr:rowOff>47625</xdr:rowOff>
    </xdr:to>
    <xdr:pic>
      <xdr:nvPicPr>
        <xdr:cNvPr id="305958" name="Picture 131">
          <a:extLst>
            <a:ext uri="{FF2B5EF4-FFF2-40B4-BE49-F238E27FC236}">
              <a16:creationId xmlns:a16="http://schemas.microsoft.com/office/drawing/2014/main" id="{00000000-0008-0000-0700-00002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973645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787</xdr:row>
      <xdr:rowOff>19050</xdr:rowOff>
    </xdr:from>
    <xdr:to>
      <xdr:col>11</xdr:col>
      <xdr:colOff>428625</xdr:colOff>
      <xdr:row>788</xdr:row>
      <xdr:rowOff>76200</xdr:rowOff>
    </xdr:to>
    <xdr:pic>
      <xdr:nvPicPr>
        <xdr:cNvPr id="305959" name="Picture 132">
          <a:extLst>
            <a:ext uri="{FF2B5EF4-FFF2-40B4-BE49-F238E27FC236}">
              <a16:creationId xmlns:a16="http://schemas.microsoft.com/office/drawing/2014/main" id="{00000000-0008-0000-0700-00002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168717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228600</xdr:colOff>
      <xdr:row>845</xdr:row>
      <xdr:rowOff>0</xdr:rowOff>
    </xdr:from>
    <xdr:to>
      <xdr:col>11</xdr:col>
      <xdr:colOff>476250</xdr:colOff>
      <xdr:row>846</xdr:row>
      <xdr:rowOff>47625</xdr:rowOff>
    </xdr:to>
    <xdr:pic>
      <xdr:nvPicPr>
        <xdr:cNvPr id="305960" name="Picture 133">
          <a:extLst>
            <a:ext uri="{FF2B5EF4-FFF2-40B4-BE49-F238E27FC236}">
              <a16:creationId xmlns:a16="http://schemas.microsoft.com/office/drawing/2014/main" id="{00000000-0008-0000-0700-00002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268539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903</xdr:row>
      <xdr:rowOff>57150</xdr:rowOff>
    </xdr:from>
    <xdr:to>
      <xdr:col>11</xdr:col>
      <xdr:colOff>457200</xdr:colOff>
      <xdr:row>904</xdr:row>
      <xdr:rowOff>76200</xdr:rowOff>
    </xdr:to>
    <xdr:pic>
      <xdr:nvPicPr>
        <xdr:cNvPr id="305961" name="Picture 134">
          <a:extLst>
            <a:ext uri="{FF2B5EF4-FFF2-40B4-BE49-F238E27FC236}">
              <a16:creationId xmlns:a16="http://schemas.microsoft.com/office/drawing/2014/main" id="{00000000-0008-0000-0700-00002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3687425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219075</xdr:colOff>
      <xdr:row>2</xdr:row>
      <xdr:rowOff>0</xdr:rowOff>
    </xdr:from>
    <xdr:to>
      <xdr:col>11</xdr:col>
      <xdr:colOff>409575</xdr:colOff>
      <xdr:row>3</xdr:row>
      <xdr:rowOff>57150</xdr:rowOff>
    </xdr:to>
    <xdr:pic>
      <xdr:nvPicPr>
        <xdr:cNvPr id="305962" name="Picture 135">
          <a:extLst>
            <a:ext uri="{FF2B5EF4-FFF2-40B4-BE49-F238E27FC236}">
              <a16:creationId xmlns:a16="http://schemas.microsoft.com/office/drawing/2014/main" id="{00000000-0008-0000-0700-00002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2190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151</xdr:row>
      <xdr:rowOff>114300</xdr:rowOff>
    </xdr:from>
    <xdr:to>
      <xdr:col>11</xdr:col>
      <xdr:colOff>428625</xdr:colOff>
      <xdr:row>153</xdr:row>
      <xdr:rowOff>57150</xdr:rowOff>
    </xdr:to>
    <xdr:pic>
      <xdr:nvPicPr>
        <xdr:cNvPr id="305963" name="Picture 139">
          <a:extLst>
            <a:ext uri="{FF2B5EF4-FFF2-40B4-BE49-F238E27FC236}">
              <a16:creationId xmlns:a16="http://schemas.microsoft.com/office/drawing/2014/main" id="{00000000-0008-0000-0700-00002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9907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670</xdr:row>
      <xdr:rowOff>95250</xdr:rowOff>
    </xdr:from>
    <xdr:to>
      <xdr:col>0</xdr:col>
      <xdr:colOff>352425</xdr:colOff>
      <xdr:row>671</xdr:row>
      <xdr:rowOff>123825</xdr:rowOff>
    </xdr:to>
    <xdr:pic>
      <xdr:nvPicPr>
        <xdr:cNvPr id="305964" name="Picture 141">
          <a:extLst>
            <a:ext uri="{FF2B5EF4-FFF2-40B4-BE49-F238E27FC236}">
              <a16:creationId xmlns:a16="http://schemas.microsoft.com/office/drawing/2014/main" id="{00000000-0008-0000-0700-00002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793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554</xdr:row>
      <xdr:rowOff>66675</xdr:rowOff>
    </xdr:from>
    <xdr:to>
      <xdr:col>0</xdr:col>
      <xdr:colOff>466725</xdr:colOff>
      <xdr:row>555</xdr:row>
      <xdr:rowOff>95250</xdr:rowOff>
    </xdr:to>
    <xdr:pic>
      <xdr:nvPicPr>
        <xdr:cNvPr id="305965" name="Picture 142">
          <a:extLst>
            <a:ext uri="{FF2B5EF4-FFF2-40B4-BE49-F238E27FC236}">
              <a16:creationId xmlns:a16="http://schemas.microsoft.com/office/drawing/2014/main" id="{00000000-0008-0000-0700-00002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79240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488</xdr:row>
      <xdr:rowOff>152400</xdr:rowOff>
    </xdr:from>
    <xdr:to>
      <xdr:col>0</xdr:col>
      <xdr:colOff>533400</xdr:colOff>
      <xdr:row>490</xdr:row>
      <xdr:rowOff>19050</xdr:rowOff>
    </xdr:to>
    <xdr:pic>
      <xdr:nvPicPr>
        <xdr:cNvPr id="305966" name="Picture 143">
          <a:extLst>
            <a:ext uri="{FF2B5EF4-FFF2-40B4-BE49-F238E27FC236}">
              <a16:creationId xmlns:a16="http://schemas.microsoft.com/office/drawing/2014/main" id="{00000000-0008-0000-0700-00002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0751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431</xdr:row>
      <xdr:rowOff>95250</xdr:rowOff>
    </xdr:from>
    <xdr:to>
      <xdr:col>0</xdr:col>
      <xdr:colOff>419100</xdr:colOff>
      <xdr:row>432</xdr:row>
      <xdr:rowOff>123825</xdr:rowOff>
    </xdr:to>
    <xdr:pic>
      <xdr:nvPicPr>
        <xdr:cNvPr id="305967" name="Picture 144">
          <a:extLst>
            <a:ext uri="{FF2B5EF4-FFF2-40B4-BE49-F238E27FC236}">
              <a16:creationId xmlns:a16="http://schemas.microsoft.com/office/drawing/2014/main" id="{00000000-0008-0000-0700-00002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830252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371</xdr:row>
      <xdr:rowOff>0</xdr:rowOff>
    </xdr:from>
    <xdr:to>
      <xdr:col>0</xdr:col>
      <xdr:colOff>438150</xdr:colOff>
      <xdr:row>372</xdr:row>
      <xdr:rowOff>66675</xdr:rowOff>
    </xdr:to>
    <xdr:pic>
      <xdr:nvPicPr>
        <xdr:cNvPr id="305968" name="Picture 145">
          <a:extLst>
            <a:ext uri="{FF2B5EF4-FFF2-40B4-BE49-F238E27FC236}">
              <a16:creationId xmlns:a16="http://schemas.microsoft.com/office/drawing/2014/main" id="{00000000-0008-0000-0700-00003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808220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298</xdr:row>
      <xdr:rowOff>114300</xdr:rowOff>
    </xdr:from>
    <xdr:to>
      <xdr:col>1</xdr:col>
      <xdr:colOff>57150</xdr:colOff>
      <xdr:row>300</xdr:row>
      <xdr:rowOff>0</xdr:rowOff>
    </xdr:to>
    <xdr:pic>
      <xdr:nvPicPr>
        <xdr:cNvPr id="305969" name="Picture 146">
          <a:extLst>
            <a:ext uri="{FF2B5EF4-FFF2-40B4-BE49-F238E27FC236}">
              <a16:creationId xmlns:a16="http://schemas.microsoft.com/office/drawing/2014/main" id="{00000000-0008-0000-0700-00003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728650"/>
          <a:ext cx="1524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227</xdr:row>
      <xdr:rowOff>114300</xdr:rowOff>
    </xdr:from>
    <xdr:to>
      <xdr:col>0</xdr:col>
      <xdr:colOff>438150</xdr:colOff>
      <xdr:row>228</xdr:row>
      <xdr:rowOff>171450</xdr:rowOff>
    </xdr:to>
    <xdr:pic>
      <xdr:nvPicPr>
        <xdr:cNvPr id="305970" name="Picture 147">
          <a:extLst>
            <a:ext uri="{FF2B5EF4-FFF2-40B4-BE49-F238E27FC236}">
              <a16:creationId xmlns:a16="http://schemas.microsoft.com/office/drawing/2014/main" id="{00000000-0008-0000-0700-00003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96227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152</xdr:row>
      <xdr:rowOff>0</xdr:rowOff>
    </xdr:from>
    <xdr:to>
      <xdr:col>0</xdr:col>
      <xdr:colOff>428625</xdr:colOff>
      <xdr:row>153</xdr:row>
      <xdr:rowOff>66675</xdr:rowOff>
    </xdr:to>
    <xdr:pic>
      <xdr:nvPicPr>
        <xdr:cNvPr id="305971" name="Picture 148">
          <a:extLst>
            <a:ext uri="{FF2B5EF4-FFF2-40B4-BE49-F238E27FC236}">
              <a16:creationId xmlns:a16="http://schemas.microsoft.com/office/drawing/2014/main" id="{00000000-0008-0000-0700-00003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9167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77</xdr:row>
      <xdr:rowOff>85725</xdr:rowOff>
    </xdr:from>
    <xdr:to>
      <xdr:col>0</xdr:col>
      <xdr:colOff>438150</xdr:colOff>
      <xdr:row>79</xdr:row>
      <xdr:rowOff>28575</xdr:rowOff>
    </xdr:to>
    <xdr:pic>
      <xdr:nvPicPr>
        <xdr:cNvPr id="305972" name="Picture 149">
          <a:extLst>
            <a:ext uri="{FF2B5EF4-FFF2-40B4-BE49-F238E27FC236}">
              <a16:creationId xmlns:a16="http://schemas.microsoft.com/office/drawing/2014/main" id="{00000000-0008-0000-0700-00003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00125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</xdr:row>
      <xdr:rowOff>95250</xdr:rowOff>
    </xdr:from>
    <xdr:to>
      <xdr:col>0</xdr:col>
      <xdr:colOff>400050</xdr:colOff>
      <xdr:row>5</xdr:row>
      <xdr:rowOff>19050</xdr:rowOff>
    </xdr:to>
    <xdr:pic>
      <xdr:nvPicPr>
        <xdr:cNvPr id="305973" name="Picture 150">
          <a:extLst>
            <a:ext uri="{FF2B5EF4-FFF2-40B4-BE49-F238E27FC236}">
              <a16:creationId xmlns:a16="http://schemas.microsoft.com/office/drawing/2014/main" id="{00000000-0008-0000-0700-00003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47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466725</xdr:colOff>
      <xdr:row>153</xdr:row>
      <xdr:rowOff>57150</xdr:rowOff>
    </xdr:from>
    <xdr:to>
      <xdr:col>19</xdr:col>
      <xdr:colOff>28575</xdr:colOff>
      <xdr:row>156</xdr:row>
      <xdr:rowOff>95250</xdr:rowOff>
    </xdr:to>
    <xdr:pic>
      <xdr:nvPicPr>
        <xdr:cNvPr id="305974" name="Picture 2">
          <a:extLst>
            <a:ext uri="{FF2B5EF4-FFF2-40B4-BE49-F238E27FC236}">
              <a16:creationId xmlns:a16="http://schemas.microsoft.com/office/drawing/2014/main" id="{00000000-0008-0000-0700-00003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20097750"/>
          <a:ext cx="3305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95250</xdr:colOff>
      <xdr:row>290</xdr:row>
      <xdr:rowOff>85725</xdr:rowOff>
    </xdr:from>
    <xdr:to>
      <xdr:col>21</xdr:col>
      <xdr:colOff>114300</xdr:colOff>
      <xdr:row>295</xdr:row>
      <xdr:rowOff>38100</xdr:rowOff>
    </xdr:to>
    <xdr:pic>
      <xdr:nvPicPr>
        <xdr:cNvPr id="305975" name="Picture 2">
          <a:extLst>
            <a:ext uri="{FF2B5EF4-FFF2-40B4-BE49-F238E27FC236}">
              <a16:creationId xmlns:a16="http://schemas.microsoft.com/office/drawing/2014/main" id="{00000000-0008-0000-0700-00003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3770947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226</xdr:row>
      <xdr:rowOff>28575</xdr:rowOff>
    </xdr:from>
    <xdr:to>
      <xdr:col>11</xdr:col>
      <xdr:colOff>400050</xdr:colOff>
      <xdr:row>227</xdr:row>
      <xdr:rowOff>85725</xdr:rowOff>
    </xdr:to>
    <xdr:pic>
      <xdr:nvPicPr>
        <xdr:cNvPr id="305976" name="Picture 139">
          <a:extLst>
            <a:ext uri="{FF2B5EF4-FFF2-40B4-BE49-F238E27FC236}">
              <a16:creationId xmlns:a16="http://schemas.microsoft.com/office/drawing/2014/main" id="{00000000-0008-0000-0700-00003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294036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447675</xdr:colOff>
      <xdr:row>225</xdr:row>
      <xdr:rowOff>83015</xdr:rowOff>
    </xdr:from>
    <xdr:to>
      <xdr:col>21</xdr:col>
      <xdr:colOff>542925</xdr:colOff>
      <xdr:row>226</xdr:row>
      <xdr:rowOff>123825</xdr:rowOff>
    </xdr:to>
    <xdr:pic>
      <xdr:nvPicPr>
        <xdr:cNvPr id="305977" name="Picture 1">
          <a:extLst>
            <a:ext uri="{FF2B5EF4-FFF2-40B4-BE49-F238E27FC236}">
              <a16:creationId xmlns:a16="http://schemas.microsoft.com/office/drawing/2014/main" id="{00000000-0008-0000-0700-00003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29324765"/>
          <a:ext cx="6572250" cy="17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626</xdr:row>
      <xdr:rowOff>66675</xdr:rowOff>
    </xdr:from>
    <xdr:to>
      <xdr:col>9</xdr:col>
      <xdr:colOff>476250</xdr:colOff>
      <xdr:row>630</xdr:row>
      <xdr:rowOff>47625</xdr:rowOff>
    </xdr:to>
    <xdr:pic>
      <xdr:nvPicPr>
        <xdr:cNvPr id="305978" name="Picture 4">
          <a:extLst>
            <a:ext uri="{FF2B5EF4-FFF2-40B4-BE49-F238E27FC236}">
              <a16:creationId xmlns:a16="http://schemas.microsoft.com/office/drawing/2014/main" id="{00000000-0008-0000-0700-00003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1325700"/>
          <a:ext cx="5724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902</xdr:row>
      <xdr:rowOff>0</xdr:rowOff>
    </xdr:from>
    <xdr:to>
      <xdr:col>7</xdr:col>
      <xdr:colOff>171450</xdr:colOff>
      <xdr:row>907</xdr:row>
      <xdr:rowOff>85725</xdr:rowOff>
    </xdr:to>
    <xdr:pic>
      <xdr:nvPicPr>
        <xdr:cNvPr id="305979" name="Picture 49">
          <a:extLst>
            <a:ext uri="{FF2B5EF4-FFF2-40B4-BE49-F238E27FC236}">
              <a16:creationId xmlns:a16="http://schemas.microsoft.com/office/drawing/2014/main" id="{00000000-0008-0000-0700-00003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36655175"/>
          <a:ext cx="22098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949</xdr:row>
      <xdr:rowOff>47625</xdr:rowOff>
    </xdr:from>
    <xdr:to>
      <xdr:col>2</xdr:col>
      <xdr:colOff>685800</xdr:colOff>
      <xdr:row>950</xdr:row>
      <xdr:rowOff>123825</xdr:rowOff>
    </xdr:to>
    <xdr:pic>
      <xdr:nvPicPr>
        <xdr:cNvPr id="305980" name="Picture 1">
          <a:extLst>
            <a:ext uri="{FF2B5EF4-FFF2-40B4-BE49-F238E27FC236}">
              <a16:creationId xmlns:a16="http://schemas.microsoft.com/office/drawing/2014/main" id="{00000000-0008-0000-0700-00003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44484725"/>
          <a:ext cx="266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951</xdr:row>
      <xdr:rowOff>57150</xdr:rowOff>
    </xdr:from>
    <xdr:to>
      <xdr:col>2</xdr:col>
      <xdr:colOff>676275</xdr:colOff>
      <xdr:row>952</xdr:row>
      <xdr:rowOff>133350</xdr:rowOff>
    </xdr:to>
    <xdr:pic>
      <xdr:nvPicPr>
        <xdr:cNvPr id="305981" name="Picture 56">
          <a:extLst>
            <a:ext uri="{FF2B5EF4-FFF2-40B4-BE49-F238E27FC236}">
              <a16:creationId xmlns:a16="http://schemas.microsoft.com/office/drawing/2014/main" id="{00000000-0008-0000-0700-00003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448181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954</xdr:row>
      <xdr:rowOff>76200</xdr:rowOff>
    </xdr:from>
    <xdr:to>
      <xdr:col>3</xdr:col>
      <xdr:colOff>428625</xdr:colOff>
      <xdr:row>955</xdr:row>
      <xdr:rowOff>161925</xdr:rowOff>
    </xdr:to>
    <xdr:pic>
      <xdr:nvPicPr>
        <xdr:cNvPr id="305982" name="Picture 56">
          <a:extLst>
            <a:ext uri="{FF2B5EF4-FFF2-40B4-BE49-F238E27FC236}">
              <a16:creationId xmlns:a16="http://schemas.microsoft.com/office/drawing/2014/main" id="{00000000-0008-0000-0700-00003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3324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957</xdr:row>
      <xdr:rowOff>47625</xdr:rowOff>
    </xdr:from>
    <xdr:to>
      <xdr:col>3</xdr:col>
      <xdr:colOff>428625</xdr:colOff>
      <xdr:row>958</xdr:row>
      <xdr:rowOff>133350</xdr:rowOff>
    </xdr:to>
    <xdr:pic>
      <xdr:nvPicPr>
        <xdr:cNvPr id="305983" name="Picture 56">
          <a:extLst>
            <a:ext uri="{FF2B5EF4-FFF2-40B4-BE49-F238E27FC236}">
              <a16:creationId xmlns:a16="http://schemas.microsoft.com/office/drawing/2014/main" id="{00000000-0008-0000-0700-00003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4586585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902</xdr:row>
      <xdr:rowOff>28575</xdr:rowOff>
    </xdr:from>
    <xdr:to>
      <xdr:col>0</xdr:col>
      <xdr:colOff>704850</xdr:colOff>
      <xdr:row>904</xdr:row>
      <xdr:rowOff>0</xdr:rowOff>
    </xdr:to>
    <xdr:pic>
      <xdr:nvPicPr>
        <xdr:cNvPr id="305984" name="Picture 146">
          <a:extLst>
            <a:ext uri="{FF2B5EF4-FFF2-40B4-BE49-F238E27FC236}">
              <a16:creationId xmlns:a16="http://schemas.microsoft.com/office/drawing/2014/main" id="{00000000-0008-0000-0700-00004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36683750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76</xdr:row>
      <xdr:rowOff>9525</xdr:rowOff>
    </xdr:from>
    <xdr:to>
      <xdr:col>11</xdr:col>
      <xdr:colOff>390525</xdr:colOff>
      <xdr:row>77</xdr:row>
      <xdr:rowOff>66675</xdr:rowOff>
    </xdr:to>
    <xdr:pic>
      <xdr:nvPicPr>
        <xdr:cNvPr id="305985" name="Picture 2">
          <a:extLst>
            <a:ext uri="{FF2B5EF4-FFF2-40B4-BE49-F238E27FC236}">
              <a16:creationId xmlns:a16="http://schemas.microsoft.com/office/drawing/2014/main" id="{00000000-0008-0000-0700-00004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8012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180975</xdr:colOff>
      <xdr:row>78</xdr:row>
      <xdr:rowOff>47625</xdr:rowOff>
    </xdr:from>
    <xdr:to>
      <xdr:col>11</xdr:col>
      <xdr:colOff>371475</xdr:colOff>
      <xdr:row>80</xdr:row>
      <xdr:rowOff>76200</xdr:rowOff>
    </xdr:to>
    <xdr:pic>
      <xdr:nvPicPr>
        <xdr:cNvPr id="305986" name="Picture 1">
          <a:extLst>
            <a:ext uri="{FF2B5EF4-FFF2-40B4-BE49-F238E27FC236}">
              <a16:creationId xmlns:a16="http://schemas.microsoft.com/office/drawing/2014/main" id="{00000000-0008-0000-0700-00004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0086975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80</xdr:row>
      <xdr:rowOff>190500</xdr:rowOff>
    </xdr:from>
    <xdr:to>
      <xdr:col>11</xdr:col>
      <xdr:colOff>400050</xdr:colOff>
      <xdr:row>82</xdr:row>
      <xdr:rowOff>47625</xdr:rowOff>
    </xdr:to>
    <xdr:pic>
      <xdr:nvPicPr>
        <xdr:cNvPr id="305987" name="Picture 3">
          <a:extLst>
            <a:ext uri="{FF2B5EF4-FFF2-40B4-BE49-F238E27FC236}">
              <a16:creationId xmlns:a16="http://schemas.microsoft.com/office/drawing/2014/main" id="{00000000-0008-0000-0700-00004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39177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238125</xdr:colOff>
      <xdr:row>953</xdr:row>
      <xdr:rowOff>9525</xdr:rowOff>
    </xdr:from>
    <xdr:to>
      <xdr:col>3</xdr:col>
      <xdr:colOff>400050</xdr:colOff>
      <xdr:row>953</xdr:row>
      <xdr:rowOff>152400</xdr:rowOff>
    </xdr:to>
    <xdr:pic>
      <xdr:nvPicPr>
        <xdr:cNvPr id="305988" name="Picture 1">
          <a:extLst>
            <a:ext uri="{FF2B5EF4-FFF2-40B4-BE49-F238E27FC236}">
              <a16:creationId xmlns:a16="http://schemas.microsoft.com/office/drawing/2014/main" id="{00000000-0008-0000-0700-00004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5103850"/>
          <a:ext cx="1619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3</xdr:row>
      <xdr:rowOff>0</xdr:rowOff>
    </xdr:from>
    <xdr:to>
      <xdr:col>4</xdr:col>
      <xdr:colOff>47625</xdr:colOff>
      <xdr:row>5</xdr:row>
      <xdr:rowOff>9525</xdr:rowOff>
    </xdr:to>
    <xdr:pic>
      <xdr:nvPicPr>
        <xdr:cNvPr id="305989" name="Picture 151">
          <a:extLst>
            <a:ext uri="{FF2B5EF4-FFF2-40B4-BE49-F238E27FC236}">
              <a16:creationId xmlns:a16="http://schemas.microsoft.com/office/drawing/2014/main" id="{00000000-0008-0000-0700-00004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52425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77</xdr:row>
      <xdr:rowOff>28575</xdr:rowOff>
    </xdr:from>
    <xdr:to>
      <xdr:col>3</xdr:col>
      <xdr:colOff>428625</xdr:colOff>
      <xdr:row>80</xdr:row>
      <xdr:rowOff>19050</xdr:rowOff>
    </xdr:to>
    <xdr:pic>
      <xdr:nvPicPr>
        <xdr:cNvPr id="305990" name="Picture 152">
          <a:extLst>
            <a:ext uri="{FF2B5EF4-FFF2-40B4-BE49-F238E27FC236}">
              <a16:creationId xmlns:a16="http://schemas.microsoft.com/office/drawing/2014/main" id="{00000000-0008-0000-0700-00004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9441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151</xdr:row>
      <xdr:rowOff>19050</xdr:rowOff>
    </xdr:from>
    <xdr:to>
      <xdr:col>3</xdr:col>
      <xdr:colOff>438150</xdr:colOff>
      <xdr:row>153</xdr:row>
      <xdr:rowOff>47625</xdr:rowOff>
    </xdr:to>
    <xdr:pic>
      <xdr:nvPicPr>
        <xdr:cNvPr id="305991" name="Picture 153">
          <a:extLst>
            <a:ext uri="{FF2B5EF4-FFF2-40B4-BE49-F238E27FC236}">
              <a16:creationId xmlns:a16="http://schemas.microsoft.com/office/drawing/2014/main" id="{00000000-0008-0000-0700-00004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98120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228</xdr:row>
      <xdr:rowOff>57150</xdr:rowOff>
    </xdr:from>
    <xdr:to>
      <xdr:col>3</xdr:col>
      <xdr:colOff>457200</xdr:colOff>
      <xdr:row>230</xdr:row>
      <xdr:rowOff>9525</xdr:rowOff>
    </xdr:to>
    <xdr:pic>
      <xdr:nvPicPr>
        <xdr:cNvPr id="305992" name="Picture 154">
          <a:extLst>
            <a:ext uri="{FF2B5EF4-FFF2-40B4-BE49-F238E27FC236}">
              <a16:creationId xmlns:a16="http://schemas.microsoft.com/office/drawing/2014/main" id="{00000000-0008-0000-0700-00004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96989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238125</xdr:colOff>
      <xdr:row>424</xdr:row>
      <xdr:rowOff>133350</xdr:rowOff>
    </xdr:from>
    <xdr:to>
      <xdr:col>9</xdr:col>
      <xdr:colOff>533400</xdr:colOff>
      <xdr:row>426</xdr:row>
      <xdr:rowOff>85725</xdr:rowOff>
    </xdr:to>
    <xdr:pic>
      <xdr:nvPicPr>
        <xdr:cNvPr id="305993" name="Picture 156">
          <a:extLst>
            <a:ext uri="{FF2B5EF4-FFF2-40B4-BE49-F238E27FC236}">
              <a16:creationId xmlns:a16="http://schemas.microsoft.com/office/drawing/2014/main" id="{00000000-0008-0000-0700-00004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57216675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590550</xdr:colOff>
      <xdr:row>483</xdr:row>
      <xdr:rowOff>28575</xdr:rowOff>
    </xdr:from>
    <xdr:to>
      <xdr:col>9</xdr:col>
      <xdr:colOff>76200</xdr:colOff>
      <xdr:row>484</xdr:row>
      <xdr:rowOff>142875</xdr:rowOff>
    </xdr:to>
    <xdr:pic>
      <xdr:nvPicPr>
        <xdr:cNvPr id="305994" name="Picture 157">
          <a:extLst>
            <a:ext uri="{FF2B5EF4-FFF2-40B4-BE49-F238E27FC236}">
              <a16:creationId xmlns:a16="http://schemas.microsoft.com/office/drawing/2014/main" id="{00000000-0008-0000-0700-00004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67132200"/>
          <a:ext cx="695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553</xdr:row>
      <xdr:rowOff>152400</xdr:rowOff>
    </xdr:from>
    <xdr:to>
      <xdr:col>3</xdr:col>
      <xdr:colOff>428625</xdr:colOff>
      <xdr:row>555</xdr:row>
      <xdr:rowOff>104775</xdr:rowOff>
    </xdr:to>
    <xdr:pic>
      <xdr:nvPicPr>
        <xdr:cNvPr id="305995" name="Picture 159">
          <a:extLst>
            <a:ext uri="{FF2B5EF4-FFF2-40B4-BE49-F238E27FC236}">
              <a16:creationId xmlns:a16="http://schemas.microsoft.com/office/drawing/2014/main" id="{00000000-0008-0000-0700-00004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77847825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611</xdr:row>
      <xdr:rowOff>0</xdr:rowOff>
    </xdr:from>
    <xdr:to>
      <xdr:col>3</xdr:col>
      <xdr:colOff>419100</xdr:colOff>
      <xdr:row>612</xdr:row>
      <xdr:rowOff>114300</xdr:rowOff>
    </xdr:to>
    <xdr:pic>
      <xdr:nvPicPr>
        <xdr:cNvPr id="305996" name="Picture 160">
          <a:extLst>
            <a:ext uri="{FF2B5EF4-FFF2-40B4-BE49-F238E27FC236}">
              <a16:creationId xmlns:a16="http://schemas.microsoft.com/office/drawing/2014/main" id="{00000000-0008-0000-0700-00004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8780145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670</xdr:row>
      <xdr:rowOff>66675</xdr:rowOff>
    </xdr:from>
    <xdr:to>
      <xdr:col>4</xdr:col>
      <xdr:colOff>457200</xdr:colOff>
      <xdr:row>672</xdr:row>
      <xdr:rowOff>9525</xdr:rowOff>
    </xdr:to>
    <xdr:pic>
      <xdr:nvPicPr>
        <xdr:cNvPr id="305997" name="Picture 161">
          <a:extLst>
            <a:ext uri="{FF2B5EF4-FFF2-40B4-BE49-F238E27FC236}">
              <a16:creationId xmlns:a16="http://schemas.microsoft.com/office/drawing/2014/main" id="{00000000-0008-0000-0700-00004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9776460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735</xdr:row>
      <xdr:rowOff>57150</xdr:rowOff>
    </xdr:from>
    <xdr:to>
      <xdr:col>5</xdr:col>
      <xdr:colOff>114300</xdr:colOff>
      <xdr:row>737</xdr:row>
      <xdr:rowOff>9525</xdr:rowOff>
    </xdr:to>
    <xdr:pic>
      <xdr:nvPicPr>
        <xdr:cNvPr id="305998" name="Picture 162">
          <a:extLst>
            <a:ext uri="{FF2B5EF4-FFF2-40B4-BE49-F238E27FC236}">
              <a16:creationId xmlns:a16="http://schemas.microsoft.com/office/drawing/2014/main" id="{00000000-0008-0000-0700-00004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07880150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791</xdr:row>
      <xdr:rowOff>28575</xdr:rowOff>
    </xdr:from>
    <xdr:to>
      <xdr:col>5</xdr:col>
      <xdr:colOff>95250</xdr:colOff>
      <xdr:row>792</xdr:row>
      <xdr:rowOff>142875</xdr:rowOff>
    </xdr:to>
    <xdr:pic>
      <xdr:nvPicPr>
        <xdr:cNvPr id="305999" name="Picture 163">
          <a:extLst>
            <a:ext uri="{FF2B5EF4-FFF2-40B4-BE49-F238E27FC236}">
              <a16:creationId xmlns:a16="http://schemas.microsoft.com/office/drawing/2014/main" id="{00000000-0008-0000-0700-00004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117528975"/>
          <a:ext cx="704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894</xdr:row>
      <xdr:rowOff>142875</xdr:rowOff>
    </xdr:from>
    <xdr:to>
      <xdr:col>9</xdr:col>
      <xdr:colOff>333375</xdr:colOff>
      <xdr:row>896</xdr:row>
      <xdr:rowOff>95250</xdr:rowOff>
    </xdr:to>
    <xdr:pic>
      <xdr:nvPicPr>
        <xdr:cNvPr id="306000" name="Picture 164">
          <a:extLst>
            <a:ext uri="{FF2B5EF4-FFF2-40B4-BE49-F238E27FC236}">
              <a16:creationId xmlns:a16="http://schemas.microsoft.com/office/drawing/2014/main" id="{00000000-0008-0000-0700-00005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35502650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400050</xdr:colOff>
      <xdr:row>898</xdr:row>
      <xdr:rowOff>114300</xdr:rowOff>
    </xdr:from>
    <xdr:to>
      <xdr:col>21</xdr:col>
      <xdr:colOff>514350</xdr:colOff>
      <xdr:row>900</xdr:row>
      <xdr:rowOff>66675</xdr:rowOff>
    </xdr:to>
    <xdr:pic>
      <xdr:nvPicPr>
        <xdr:cNvPr id="306001" name="Picture 166">
          <a:extLst>
            <a:ext uri="{FF2B5EF4-FFF2-40B4-BE49-F238E27FC236}">
              <a16:creationId xmlns:a16="http://schemas.microsoft.com/office/drawing/2014/main" id="{00000000-0008-0000-0700-00005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136121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390525</xdr:colOff>
      <xdr:row>903</xdr:row>
      <xdr:rowOff>114300</xdr:rowOff>
    </xdr:from>
    <xdr:to>
      <xdr:col>21</xdr:col>
      <xdr:colOff>504825</xdr:colOff>
      <xdr:row>905</xdr:row>
      <xdr:rowOff>28575</xdr:rowOff>
    </xdr:to>
    <xdr:pic>
      <xdr:nvPicPr>
        <xdr:cNvPr id="306002" name="Picture 168">
          <a:extLst>
            <a:ext uri="{FF2B5EF4-FFF2-40B4-BE49-F238E27FC236}">
              <a16:creationId xmlns:a16="http://schemas.microsoft.com/office/drawing/2014/main" id="{00000000-0008-0000-0700-00005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369314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839</xdr:row>
      <xdr:rowOff>142875</xdr:rowOff>
    </xdr:from>
    <xdr:to>
      <xdr:col>21</xdr:col>
      <xdr:colOff>438150</xdr:colOff>
      <xdr:row>841</xdr:row>
      <xdr:rowOff>66675</xdr:rowOff>
    </xdr:to>
    <xdr:pic>
      <xdr:nvPicPr>
        <xdr:cNvPr id="306003" name="Picture 170">
          <a:extLst>
            <a:ext uri="{FF2B5EF4-FFF2-40B4-BE49-F238E27FC236}">
              <a16:creationId xmlns:a16="http://schemas.microsoft.com/office/drawing/2014/main" id="{00000000-0008-0000-0700-00005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1260729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295275</xdr:colOff>
      <xdr:row>784</xdr:row>
      <xdr:rowOff>0</xdr:rowOff>
    </xdr:from>
    <xdr:to>
      <xdr:col>21</xdr:col>
      <xdr:colOff>409575</xdr:colOff>
      <xdr:row>785</xdr:row>
      <xdr:rowOff>76200</xdr:rowOff>
    </xdr:to>
    <xdr:pic>
      <xdr:nvPicPr>
        <xdr:cNvPr id="306004" name="Picture 172">
          <a:extLst>
            <a:ext uri="{FF2B5EF4-FFF2-40B4-BE49-F238E27FC236}">
              <a16:creationId xmlns:a16="http://schemas.microsoft.com/office/drawing/2014/main" id="{00000000-0008-0000-0700-00005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1163288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314325</xdr:colOff>
      <xdr:row>654</xdr:row>
      <xdr:rowOff>38100</xdr:rowOff>
    </xdr:from>
    <xdr:to>
      <xdr:col>21</xdr:col>
      <xdr:colOff>428625</xdr:colOff>
      <xdr:row>656</xdr:row>
      <xdr:rowOff>104775</xdr:rowOff>
    </xdr:to>
    <xdr:pic>
      <xdr:nvPicPr>
        <xdr:cNvPr id="306005" name="Picture 174">
          <a:extLst>
            <a:ext uri="{FF2B5EF4-FFF2-40B4-BE49-F238E27FC236}">
              <a16:creationId xmlns:a16="http://schemas.microsoft.com/office/drawing/2014/main" id="{00000000-0008-0000-0700-00005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7325" y="968121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545</xdr:row>
      <xdr:rowOff>76200</xdr:rowOff>
    </xdr:from>
    <xdr:to>
      <xdr:col>21</xdr:col>
      <xdr:colOff>533400</xdr:colOff>
      <xdr:row>547</xdr:row>
      <xdr:rowOff>28575</xdr:rowOff>
    </xdr:to>
    <xdr:pic>
      <xdr:nvPicPr>
        <xdr:cNvPr id="306006" name="Picture 175">
          <a:extLst>
            <a:ext uri="{FF2B5EF4-FFF2-40B4-BE49-F238E27FC236}">
              <a16:creationId xmlns:a16="http://schemas.microsoft.com/office/drawing/2014/main" id="{00000000-0008-0000-0700-00005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71334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483</xdr:row>
      <xdr:rowOff>57150</xdr:rowOff>
    </xdr:from>
    <xdr:to>
      <xdr:col>21</xdr:col>
      <xdr:colOff>533400</xdr:colOff>
      <xdr:row>485</xdr:row>
      <xdr:rowOff>9525</xdr:rowOff>
    </xdr:to>
    <xdr:pic>
      <xdr:nvPicPr>
        <xdr:cNvPr id="306007" name="Picture 176">
          <a:extLst>
            <a:ext uri="{FF2B5EF4-FFF2-40B4-BE49-F238E27FC236}">
              <a16:creationId xmlns:a16="http://schemas.microsoft.com/office/drawing/2014/main" id="{00000000-0008-0000-0700-00005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6716077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419100</xdr:colOff>
      <xdr:row>424</xdr:row>
      <xdr:rowOff>152400</xdr:rowOff>
    </xdr:from>
    <xdr:to>
      <xdr:col>21</xdr:col>
      <xdr:colOff>533400</xdr:colOff>
      <xdr:row>426</xdr:row>
      <xdr:rowOff>104775</xdr:rowOff>
    </xdr:to>
    <xdr:pic>
      <xdr:nvPicPr>
        <xdr:cNvPr id="306008" name="Picture 178">
          <a:extLst>
            <a:ext uri="{FF2B5EF4-FFF2-40B4-BE49-F238E27FC236}">
              <a16:creationId xmlns:a16="http://schemas.microsoft.com/office/drawing/2014/main" id="{00000000-0008-0000-0700-00005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572357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352425</xdr:colOff>
      <xdr:row>357</xdr:row>
      <xdr:rowOff>123825</xdr:rowOff>
    </xdr:from>
    <xdr:to>
      <xdr:col>21</xdr:col>
      <xdr:colOff>466725</xdr:colOff>
      <xdr:row>359</xdr:row>
      <xdr:rowOff>76200</xdr:rowOff>
    </xdr:to>
    <xdr:pic>
      <xdr:nvPicPr>
        <xdr:cNvPr id="306009" name="Picture 179">
          <a:extLst>
            <a:ext uri="{FF2B5EF4-FFF2-40B4-BE49-F238E27FC236}">
              <a16:creationId xmlns:a16="http://schemas.microsoft.com/office/drawing/2014/main" id="{00000000-0008-0000-0700-00005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4743450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438150</xdr:colOff>
      <xdr:row>68</xdr:row>
      <xdr:rowOff>104775</xdr:rowOff>
    </xdr:from>
    <xdr:to>
      <xdr:col>20</xdr:col>
      <xdr:colOff>552450</xdr:colOff>
      <xdr:row>70</xdr:row>
      <xdr:rowOff>114300</xdr:rowOff>
    </xdr:to>
    <xdr:pic>
      <xdr:nvPicPr>
        <xdr:cNvPr id="306010" name="Picture 180">
          <a:extLst>
            <a:ext uri="{FF2B5EF4-FFF2-40B4-BE49-F238E27FC236}">
              <a16:creationId xmlns:a16="http://schemas.microsoft.com/office/drawing/2014/main" id="{00000000-0008-0000-0700-00005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9305925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5</xdr:row>
      <xdr:rowOff>123825</xdr:rowOff>
    </xdr:from>
    <xdr:to>
      <xdr:col>12</xdr:col>
      <xdr:colOff>304800</xdr:colOff>
      <xdr:row>7</xdr:row>
      <xdr:rowOff>38100</xdr:rowOff>
    </xdr:to>
    <xdr:pic>
      <xdr:nvPicPr>
        <xdr:cNvPr id="306011" name="Picture 181">
          <a:extLst>
            <a:ext uri="{FF2B5EF4-FFF2-40B4-BE49-F238E27FC236}">
              <a16:creationId xmlns:a16="http://schemas.microsoft.com/office/drawing/2014/main" id="{00000000-0008-0000-0700-00005B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42950"/>
          <a:ext cx="723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1011</xdr:row>
      <xdr:rowOff>66675</xdr:rowOff>
    </xdr:from>
    <xdr:to>
      <xdr:col>10</xdr:col>
      <xdr:colOff>123825</xdr:colOff>
      <xdr:row>1013</xdr:row>
      <xdr:rowOff>9525</xdr:rowOff>
    </xdr:to>
    <xdr:pic>
      <xdr:nvPicPr>
        <xdr:cNvPr id="306012" name="Picture 6" descr="eSMART-Green">
          <a:extLst>
            <a:ext uri="{FF2B5EF4-FFF2-40B4-BE49-F238E27FC236}">
              <a16:creationId xmlns:a16="http://schemas.microsoft.com/office/drawing/2014/main" id="{00000000-0008-0000-0700-00005C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55371800"/>
          <a:ext cx="3714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1012</xdr:row>
      <xdr:rowOff>38100</xdr:rowOff>
    </xdr:from>
    <xdr:to>
      <xdr:col>9</xdr:col>
      <xdr:colOff>276225</xdr:colOff>
      <xdr:row>1014</xdr:row>
      <xdr:rowOff>0</xdr:rowOff>
    </xdr:to>
    <xdr:pic>
      <xdr:nvPicPr>
        <xdr:cNvPr id="306013" name="Picture 30">
          <a:extLst>
            <a:ext uri="{FF2B5EF4-FFF2-40B4-BE49-F238E27FC236}">
              <a16:creationId xmlns:a16="http://schemas.microsoft.com/office/drawing/2014/main" id="{00000000-0008-0000-0700-00005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55533725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962</xdr:row>
      <xdr:rowOff>28575</xdr:rowOff>
    </xdr:from>
    <xdr:to>
      <xdr:col>10</xdr:col>
      <xdr:colOff>619125</xdr:colOff>
      <xdr:row>968</xdr:row>
      <xdr:rowOff>66675</xdr:rowOff>
    </xdr:to>
    <xdr:pic>
      <xdr:nvPicPr>
        <xdr:cNvPr id="306014" name="Picture 37">
          <a:extLst>
            <a:ext uri="{FF2B5EF4-FFF2-40B4-BE49-F238E27FC236}">
              <a16:creationId xmlns:a16="http://schemas.microsoft.com/office/drawing/2014/main" id="{00000000-0008-0000-0700-00005E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46665950"/>
          <a:ext cx="15335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1010</xdr:row>
      <xdr:rowOff>57150</xdr:rowOff>
    </xdr:from>
    <xdr:to>
      <xdr:col>2</xdr:col>
      <xdr:colOff>542925</xdr:colOff>
      <xdr:row>1013</xdr:row>
      <xdr:rowOff>152400</xdr:rowOff>
    </xdr:to>
    <xdr:pic>
      <xdr:nvPicPr>
        <xdr:cNvPr id="306015" name="Picture 46">
          <a:extLst>
            <a:ext uri="{FF2B5EF4-FFF2-40B4-BE49-F238E27FC236}">
              <a16:creationId xmlns:a16="http://schemas.microsoft.com/office/drawing/2014/main" id="{00000000-0008-0000-0700-00005F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5200350"/>
          <a:ext cx="1781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961</xdr:row>
      <xdr:rowOff>133350</xdr:rowOff>
    </xdr:from>
    <xdr:to>
      <xdr:col>7</xdr:col>
      <xdr:colOff>561975</xdr:colOff>
      <xdr:row>965</xdr:row>
      <xdr:rowOff>76200</xdr:rowOff>
    </xdr:to>
    <xdr:pic>
      <xdr:nvPicPr>
        <xdr:cNvPr id="306016" name="Picture 2">
          <a:extLst>
            <a:ext uri="{FF2B5EF4-FFF2-40B4-BE49-F238E27FC236}">
              <a16:creationId xmlns:a16="http://schemas.microsoft.com/office/drawing/2014/main" id="{00000000-0008-0000-0700-000060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6608800"/>
          <a:ext cx="3924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961</xdr:row>
      <xdr:rowOff>133350</xdr:rowOff>
    </xdr:from>
    <xdr:to>
      <xdr:col>0</xdr:col>
      <xdr:colOff>476250</xdr:colOff>
      <xdr:row>963</xdr:row>
      <xdr:rowOff>28575</xdr:rowOff>
    </xdr:to>
    <xdr:pic>
      <xdr:nvPicPr>
        <xdr:cNvPr id="306017" name="Picture 130">
          <a:extLst>
            <a:ext uri="{FF2B5EF4-FFF2-40B4-BE49-F238E27FC236}">
              <a16:creationId xmlns:a16="http://schemas.microsoft.com/office/drawing/2014/main" id="{00000000-0008-0000-0700-000061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46608800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1012</xdr:row>
      <xdr:rowOff>152400</xdr:rowOff>
    </xdr:from>
    <xdr:to>
      <xdr:col>10</xdr:col>
      <xdr:colOff>742950</xdr:colOff>
      <xdr:row>1014</xdr:row>
      <xdr:rowOff>104775</xdr:rowOff>
    </xdr:to>
    <xdr:pic>
      <xdr:nvPicPr>
        <xdr:cNvPr id="306018" name="Picture 175">
          <a:extLst>
            <a:ext uri="{FF2B5EF4-FFF2-40B4-BE49-F238E27FC236}">
              <a16:creationId xmlns:a16="http://schemas.microsoft.com/office/drawing/2014/main" id="{00000000-0008-0000-0700-000062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5648025"/>
          <a:ext cx="742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957</xdr:row>
      <xdr:rowOff>104775</xdr:rowOff>
    </xdr:from>
    <xdr:to>
      <xdr:col>11</xdr:col>
      <xdr:colOff>419100</xdr:colOff>
      <xdr:row>959</xdr:row>
      <xdr:rowOff>28575</xdr:rowOff>
    </xdr:to>
    <xdr:pic>
      <xdr:nvPicPr>
        <xdr:cNvPr id="306019" name="Picture 56">
          <a:extLst>
            <a:ext uri="{FF2B5EF4-FFF2-40B4-BE49-F238E27FC236}">
              <a16:creationId xmlns:a16="http://schemas.microsoft.com/office/drawing/2014/main" id="{00000000-0008-0000-0700-000063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5923000"/>
          <a:ext cx="228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485775</xdr:colOff>
      <xdr:row>80</xdr:row>
      <xdr:rowOff>9525</xdr:rowOff>
    </xdr:from>
    <xdr:to>
      <xdr:col>21</xdr:col>
      <xdr:colOff>95250</xdr:colOff>
      <xdr:row>131</xdr:row>
      <xdr:rowOff>57150</xdr:rowOff>
    </xdr:to>
    <xdr:pic>
      <xdr:nvPicPr>
        <xdr:cNvPr id="306020" name="Picture 1">
          <a:extLst>
            <a:ext uri="{FF2B5EF4-FFF2-40B4-BE49-F238E27FC236}">
              <a16:creationId xmlns:a16="http://schemas.microsoft.com/office/drawing/2014/main" id="{00000000-0008-0000-0700-000064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10800"/>
          <a:ext cx="5791200" cy="713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133350</xdr:colOff>
      <xdr:row>161</xdr:row>
      <xdr:rowOff>47625</xdr:rowOff>
    </xdr:from>
    <xdr:to>
      <xdr:col>21</xdr:col>
      <xdr:colOff>495300</xdr:colOff>
      <xdr:row>215</xdr:row>
      <xdr:rowOff>9525</xdr:rowOff>
    </xdr:to>
    <xdr:pic>
      <xdr:nvPicPr>
        <xdr:cNvPr id="306021" name="Picture 2">
          <a:extLst>
            <a:ext uri="{FF2B5EF4-FFF2-40B4-BE49-F238E27FC236}">
              <a16:creationId xmlns:a16="http://schemas.microsoft.com/office/drawing/2014/main" id="{00000000-0008-0000-0700-000065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1021675"/>
          <a:ext cx="6543675" cy="698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533400</xdr:colOff>
      <xdr:row>183</xdr:row>
      <xdr:rowOff>85725</xdr:rowOff>
    </xdr:from>
    <xdr:to>
      <xdr:col>17</xdr:col>
      <xdr:colOff>180975</xdr:colOff>
      <xdr:row>186</xdr:row>
      <xdr:rowOff>9525</xdr:rowOff>
    </xdr:to>
    <xdr:pic>
      <xdr:nvPicPr>
        <xdr:cNvPr id="306022" name="Picture 3">
          <a:extLst>
            <a:ext uri="{FF2B5EF4-FFF2-40B4-BE49-F238E27FC236}">
              <a16:creationId xmlns:a16="http://schemas.microsoft.com/office/drawing/2014/main" id="{00000000-0008-0000-0700-000066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24183975"/>
          <a:ext cx="342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47625</xdr:colOff>
      <xdr:row>190</xdr:row>
      <xdr:rowOff>28575</xdr:rowOff>
    </xdr:from>
    <xdr:to>
      <xdr:col>19</xdr:col>
      <xdr:colOff>257175</xdr:colOff>
      <xdr:row>191</xdr:row>
      <xdr:rowOff>0</xdr:rowOff>
    </xdr:to>
    <xdr:pic>
      <xdr:nvPicPr>
        <xdr:cNvPr id="306023" name="Picture 184">
          <a:extLst>
            <a:ext uri="{FF2B5EF4-FFF2-40B4-BE49-F238E27FC236}">
              <a16:creationId xmlns:a16="http://schemas.microsoft.com/office/drawing/2014/main" id="{00000000-0008-0000-0700-000067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24907875"/>
          <a:ext cx="209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133350</xdr:colOff>
      <xdr:row>963</xdr:row>
      <xdr:rowOff>28575</xdr:rowOff>
    </xdr:from>
    <xdr:to>
      <xdr:col>17</xdr:col>
      <xdr:colOff>485775</xdr:colOff>
      <xdr:row>967</xdr:row>
      <xdr:rowOff>76200</xdr:rowOff>
    </xdr:to>
    <xdr:pic>
      <xdr:nvPicPr>
        <xdr:cNvPr id="306024" name="Picture 49">
          <a:extLst>
            <a:ext uri="{FF2B5EF4-FFF2-40B4-BE49-F238E27FC236}">
              <a16:creationId xmlns:a16="http://schemas.microsoft.com/office/drawing/2014/main" id="{00000000-0008-0000-0700-000068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46827875"/>
          <a:ext cx="1657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1012</xdr:row>
      <xdr:rowOff>123825</xdr:rowOff>
    </xdr:from>
    <xdr:to>
      <xdr:col>18</xdr:col>
      <xdr:colOff>561975</xdr:colOff>
      <xdr:row>1014</xdr:row>
      <xdr:rowOff>85725</xdr:rowOff>
    </xdr:to>
    <xdr:pic>
      <xdr:nvPicPr>
        <xdr:cNvPr id="306025" name="Picture 30">
          <a:extLst>
            <a:ext uri="{FF2B5EF4-FFF2-40B4-BE49-F238E27FC236}">
              <a16:creationId xmlns:a16="http://schemas.microsoft.com/office/drawing/2014/main" id="{00000000-0008-0000-0700-000069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155619450"/>
          <a:ext cx="561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419100</xdr:colOff>
      <xdr:row>1013</xdr:row>
      <xdr:rowOff>76200</xdr:rowOff>
    </xdr:from>
    <xdr:to>
      <xdr:col>20</xdr:col>
      <xdr:colOff>533400</xdr:colOff>
      <xdr:row>1015</xdr:row>
      <xdr:rowOff>28575</xdr:rowOff>
    </xdr:to>
    <xdr:pic>
      <xdr:nvPicPr>
        <xdr:cNvPr id="306026" name="Picture 175">
          <a:extLst>
            <a:ext uri="{FF2B5EF4-FFF2-40B4-BE49-F238E27FC236}">
              <a16:creationId xmlns:a16="http://schemas.microsoft.com/office/drawing/2014/main" id="{00000000-0008-0000-0700-00006A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155733750"/>
          <a:ext cx="7524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619125</xdr:colOff>
      <xdr:row>1012</xdr:row>
      <xdr:rowOff>123825</xdr:rowOff>
    </xdr:from>
    <xdr:to>
      <xdr:col>19</xdr:col>
      <xdr:colOff>381000</xdr:colOff>
      <xdr:row>1014</xdr:row>
      <xdr:rowOff>95250</xdr:rowOff>
    </xdr:to>
    <xdr:pic>
      <xdr:nvPicPr>
        <xdr:cNvPr id="306027" name="Picture 6" descr="eSMART-Green">
          <a:extLst>
            <a:ext uri="{FF2B5EF4-FFF2-40B4-BE49-F238E27FC236}">
              <a16:creationId xmlns:a16="http://schemas.microsoft.com/office/drawing/2014/main" id="{00000000-0008-0000-0700-00006BA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1556194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609600</xdr:colOff>
      <xdr:row>1011</xdr:row>
      <xdr:rowOff>152400</xdr:rowOff>
    </xdr:from>
    <xdr:to>
      <xdr:col>21</xdr:col>
      <xdr:colOff>466725</xdr:colOff>
      <xdr:row>1015</xdr:row>
      <xdr:rowOff>38100</xdr:rowOff>
    </xdr:to>
    <xdr:pic>
      <xdr:nvPicPr>
        <xdr:cNvPr id="306028" name="Picture 1">
          <a:extLst>
            <a:ext uri="{FF2B5EF4-FFF2-40B4-BE49-F238E27FC236}">
              <a16:creationId xmlns:a16="http://schemas.microsoft.com/office/drawing/2014/main" id="{00000000-0008-0000-0700-00006C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55457525"/>
          <a:ext cx="495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963</xdr:row>
      <xdr:rowOff>0</xdr:rowOff>
    </xdr:from>
    <xdr:to>
      <xdr:col>12</xdr:col>
      <xdr:colOff>9525</xdr:colOff>
      <xdr:row>964</xdr:row>
      <xdr:rowOff>57150</xdr:rowOff>
    </xdr:to>
    <xdr:pic>
      <xdr:nvPicPr>
        <xdr:cNvPr id="306029" name="Picture 133">
          <a:extLst>
            <a:ext uri="{FF2B5EF4-FFF2-40B4-BE49-F238E27FC236}">
              <a16:creationId xmlns:a16="http://schemas.microsoft.com/office/drawing/2014/main" id="{00000000-0008-0000-0700-00006D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46799300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1020</xdr:row>
      <xdr:rowOff>0</xdr:rowOff>
    </xdr:from>
    <xdr:to>
      <xdr:col>0</xdr:col>
      <xdr:colOff>628650</xdr:colOff>
      <xdr:row>1021</xdr:row>
      <xdr:rowOff>57150</xdr:rowOff>
    </xdr:to>
    <xdr:pic>
      <xdr:nvPicPr>
        <xdr:cNvPr id="306030" name="Picture 133">
          <a:extLst>
            <a:ext uri="{FF2B5EF4-FFF2-40B4-BE49-F238E27FC236}">
              <a16:creationId xmlns:a16="http://schemas.microsoft.com/office/drawing/2014/main" id="{00000000-0008-0000-0700-00006EA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6791025"/>
          <a:ext cx="2476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0</xdr:col>
      <xdr:colOff>428625</xdr:colOff>
      <xdr:row>1</xdr:row>
      <xdr:rowOff>76200</xdr:rowOff>
    </xdr:to>
    <xdr:pic>
      <xdr:nvPicPr>
        <xdr:cNvPr id="164311" name="Picture 2">
          <a:extLst>
            <a:ext uri="{FF2B5EF4-FFF2-40B4-BE49-F238E27FC236}">
              <a16:creationId xmlns:a16="http://schemas.microsoft.com/office/drawing/2014/main" id="{00000000-0008-0000-0800-0000D78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julie@d3interiors.net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42"/>
  </sheetPr>
  <dimension ref="A1:S987"/>
  <sheetViews>
    <sheetView tabSelected="1" zoomScaleNormal="100" workbookViewId="0">
      <selection activeCell="G92" sqref="G92"/>
    </sheetView>
  </sheetViews>
  <sheetFormatPr defaultRowHeight="12.75" x14ac:dyDescent="0.2"/>
  <cols>
    <col min="2" max="2" width="12.85546875" customWidth="1"/>
    <col min="3" max="3" width="18.140625" customWidth="1"/>
    <col min="4" max="4" width="12.7109375" customWidth="1"/>
    <col min="5" max="5" width="10.140625" customWidth="1"/>
    <col min="6" max="6" width="10.140625" bestFit="1" customWidth="1"/>
    <col min="7" max="7" width="10.140625" customWidth="1"/>
    <col min="8" max="8" width="15" customWidth="1"/>
  </cols>
  <sheetData>
    <row r="1" spans="1:19" x14ac:dyDescent="0.2">
      <c r="A1" s="94"/>
      <c r="B1" s="94"/>
      <c r="C1" s="94"/>
      <c r="D1" s="94"/>
      <c r="E1" s="94"/>
      <c r="F1" s="94"/>
      <c r="G1" s="94"/>
      <c r="H1" s="94"/>
      <c r="I1" s="94"/>
    </row>
    <row r="2" spans="1:19" x14ac:dyDescent="0.2">
      <c r="A2" s="94"/>
      <c r="B2" s="94"/>
      <c r="C2" s="94"/>
      <c r="D2" s="94"/>
      <c r="E2" s="94"/>
      <c r="F2" s="94"/>
      <c r="G2" s="94"/>
      <c r="H2" s="94"/>
      <c r="I2" s="94"/>
    </row>
    <row r="3" spans="1:19" ht="20.25" x14ac:dyDescent="0.3">
      <c r="A3" s="94"/>
      <c r="B3" s="94"/>
      <c r="C3" s="94"/>
      <c r="D3" s="94"/>
      <c r="E3" s="556"/>
      <c r="F3" s="94"/>
      <c r="G3" s="94"/>
      <c r="H3" s="94"/>
      <c r="I3" s="94"/>
    </row>
    <row r="4" spans="1:19" x14ac:dyDescent="0.2">
      <c r="A4" s="94"/>
      <c r="B4" s="94"/>
      <c r="C4" s="94"/>
      <c r="D4" s="94"/>
      <c r="E4" s="94"/>
      <c r="F4" s="94"/>
      <c r="G4" s="94"/>
      <c r="H4" s="94"/>
      <c r="I4" s="94"/>
    </row>
    <row r="5" spans="1:19" ht="15.75" x14ac:dyDescent="0.25">
      <c r="A5" s="94"/>
      <c r="B5" s="94"/>
      <c r="C5" s="94"/>
      <c r="D5" s="557" t="s">
        <v>491</v>
      </c>
      <c r="E5" s="94"/>
      <c r="F5" s="94"/>
      <c r="G5" s="94"/>
      <c r="H5" s="94"/>
      <c r="I5" s="94"/>
    </row>
    <row r="6" spans="1:19" x14ac:dyDescent="0.2">
      <c r="A6" s="94"/>
      <c r="B6" s="95" t="s">
        <v>492</v>
      </c>
      <c r="C6" s="339"/>
      <c r="D6" s="98"/>
      <c r="E6" s="98"/>
      <c r="F6" s="98"/>
      <c r="G6" s="95" t="s">
        <v>216</v>
      </c>
      <c r="H6" s="558">
        <f ca="1">NOW()</f>
        <v>42823.62944016204</v>
      </c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</row>
    <row r="7" spans="1:19" x14ac:dyDescent="0.2">
      <c r="A7" s="94"/>
      <c r="B7" s="293"/>
      <c r="C7" s="750" t="s">
        <v>1530</v>
      </c>
      <c r="D7" s="95"/>
      <c r="E7" s="98"/>
      <c r="F7" s="98"/>
      <c r="G7" s="94"/>
      <c r="H7" s="559">
        <f ca="1">NOW()</f>
        <v>42823.62944016204</v>
      </c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</row>
    <row r="8" spans="1:19" x14ac:dyDescent="0.2">
      <c r="A8" s="94"/>
      <c r="B8" s="94"/>
      <c r="C8" s="341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</row>
    <row r="9" spans="1:19" x14ac:dyDescent="0.2">
      <c r="A9" s="96" t="s">
        <v>497</v>
      </c>
      <c r="B9" s="95"/>
      <c r="C9" s="154"/>
      <c r="D9" s="95"/>
      <c r="E9" s="95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1:19" x14ac:dyDescent="0.2">
      <c r="A10" s="94"/>
      <c r="B10" s="95" t="s">
        <v>498</v>
      </c>
      <c r="C10" s="335"/>
      <c r="G10" s="44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</row>
    <row r="11" spans="1:19" x14ac:dyDescent="0.2">
      <c r="A11" s="94"/>
      <c r="B11" s="95" t="s">
        <v>500</v>
      </c>
      <c r="C11" s="334"/>
      <c r="G11" s="154"/>
      <c r="H11" s="94"/>
      <c r="I11" s="94"/>
      <c r="J11" s="94"/>
      <c r="K11" s="94"/>
      <c r="L11" s="297"/>
      <c r="M11" s="94"/>
      <c r="N11" s="94"/>
      <c r="O11" s="94"/>
      <c r="P11" s="94"/>
      <c r="Q11" s="94"/>
      <c r="R11" s="94"/>
      <c r="S11" s="94"/>
    </row>
    <row r="12" spans="1:19" x14ac:dyDescent="0.2">
      <c r="A12" s="94"/>
      <c r="D12" s="95" t="s">
        <v>591</v>
      </c>
      <c r="E12" s="98"/>
      <c r="F12" s="98"/>
      <c r="H12" s="94"/>
      <c r="I12" s="94"/>
      <c r="J12" s="94"/>
      <c r="K12" s="94"/>
      <c r="L12" s="68"/>
      <c r="M12" s="94"/>
      <c r="N12" s="94"/>
      <c r="O12" s="94"/>
      <c r="P12" s="94"/>
      <c r="Q12" s="94"/>
      <c r="R12" s="94"/>
      <c r="S12" s="94"/>
    </row>
    <row r="13" spans="1:19" x14ac:dyDescent="0.2">
      <c r="A13" s="94"/>
      <c r="B13" s="95" t="s">
        <v>498</v>
      </c>
      <c r="C13" s="335"/>
      <c r="D13" s="95" t="s">
        <v>592</v>
      </c>
      <c r="E13" s="98"/>
      <c r="F13" s="98"/>
      <c r="H13" s="341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</row>
    <row r="14" spans="1:19" x14ac:dyDescent="0.2">
      <c r="A14" s="94"/>
      <c r="B14" s="95" t="s">
        <v>500</v>
      </c>
      <c r="C14" s="334"/>
      <c r="D14" s="97" t="s">
        <v>97</v>
      </c>
      <c r="E14" s="1702"/>
      <c r="F14" s="1703"/>
      <c r="H14" s="94"/>
      <c r="I14" s="94"/>
      <c r="J14" s="94"/>
      <c r="K14" s="94"/>
      <c r="L14" s="69"/>
      <c r="M14" s="94"/>
      <c r="N14" s="94"/>
      <c r="O14" s="298"/>
      <c r="P14" s="94"/>
      <c r="Q14" s="94"/>
      <c r="R14" s="94"/>
      <c r="S14" s="94"/>
    </row>
    <row r="15" spans="1:19" x14ac:dyDescent="0.2">
      <c r="A15" s="94"/>
      <c r="D15" s="561"/>
      <c r="E15" s="562"/>
      <c r="F15" s="561"/>
      <c r="G15" s="563"/>
      <c r="H15" s="94"/>
      <c r="I15" s="94"/>
      <c r="J15" s="94"/>
      <c r="K15" s="94"/>
      <c r="L15" s="69"/>
      <c r="M15" s="94"/>
      <c r="N15" s="94"/>
      <c r="O15" s="94"/>
      <c r="P15" s="94"/>
      <c r="Q15" s="94"/>
      <c r="R15" s="94"/>
      <c r="S15" s="94"/>
    </row>
    <row r="16" spans="1:19" x14ac:dyDescent="0.2">
      <c r="A16" s="94"/>
      <c r="B16" s="95" t="s">
        <v>499</v>
      </c>
      <c r="C16" s="334"/>
      <c r="D16" s="561"/>
      <c r="E16" s="562"/>
      <c r="F16" s="561"/>
      <c r="G16" s="564"/>
      <c r="H16" s="94"/>
      <c r="I16" s="98"/>
      <c r="J16" s="94"/>
      <c r="K16" s="94"/>
      <c r="L16" s="68"/>
      <c r="M16" s="94"/>
      <c r="N16" s="94"/>
      <c r="O16" s="94"/>
      <c r="P16" s="94"/>
      <c r="Q16" s="94"/>
      <c r="R16" s="94"/>
      <c r="S16" s="94"/>
    </row>
    <row r="17" spans="1:19" x14ac:dyDescent="0.2">
      <c r="A17" s="94"/>
      <c r="B17" s="95" t="s">
        <v>444</v>
      </c>
      <c r="C17" s="334"/>
      <c r="D17" s="95" t="s">
        <v>443</v>
      </c>
      <c r="E17" s="334"/>
      <c r="F17" s="95" t="s">
        <v>445</v>
      </c>
      <c r="G17" s="336"/>
      <c r="H17" s="94"/>
      <c r="I17" s="98"/>
      <c r="J17" s="94"/>
      <c r="K17" s="94"/>
      <c r="L17" s="68"/>
      <c r="M17" s="94"/>
      <c r="N17" s="94"/>
      <c r="O17" s="94"/>
      <c r="P17" s="94"/>
      <c r="Q17" s="94"/>
      <c r="R17" s="94"/>
      <c r="S17" s="94"/>
    </row>
    <row r="18" spans="1:19" x14ac:dyDescent="0.2">
      <c r="A18" s="94"/>
      <c r="H18" s="94"/>
      <c r="I18" s="98"/>
      <c r="J18" s="94"/>
      <c r="K18" s="94"/>
      <c r="L18" s="299"/>
      <c r="M18" s="94"/>
      <c r="N18" s="94"/>
      <c r="O18" s="94"/>
      <c r="P18" s="94"/>
      <c r="Q18" s="94"/>
      <c r="R18" s="94"/>
      <c r="S18" s="94"/>
    </row>
    <row r="19" spans="1:19" x14ac:dyDescent="0.2">
      <c r="A19" s="94"/>
      <c r="H19" s="94"/>
      <c r="I19" s="273"/>
      <c r="J19" s="94"/>
      <c r="K19" s="94"/>
      <c r="L19" s="300"/>
      <c r="M19" s="94"/>
      <c r="N19" s="94"/>
      <c r="O19" s="94"/>
      <c r="P19" s="94"/>
      <c r="Q19" s="94"/>
      <c r="R19" s="94"/>
      <c r="S19" s="94"/>
    </row>
    <row r="20" spans="1:19" x14ac:dyDescent="0.2">
      <c r="A20" s="94"/>
      <c r="B20" s="95" t="s">
        <v>501</v>
      </c>
      <c r="C20" s="774"/>
      <c r="D20" s="95"/>
      <c r="E20" s="98"/>
      <c r="F20" s="95"/>
      <c r="G20" s="301"/>
      <c r="H20" s="94"/>
      <c r="I20" s="98"/>
      <c r="J20" s="94"/>
      <c r="K20" s="94"/>
      <c r="L20" s="94"/>
      <c r="M20" s="271"/>
      <c r="N20" s="271"/>
      <c r="O20" s="271"/>
      <c r="P20" s="94"/>
      <c r="Q20" s="94"/>
      <c r="R20" s="94"/>
      <c r="S20" s="94"/>
    </row>
    <row r="21" spans="1:19" x14ac:dyDescent="0.2">
      <c r="A21" s="94"/>
      <c r="B21" s="95" t="s">
        <v>502</v>
      </c>
      <c r="C21" s="775"/>
      <c r="D21" s="98"/>
      <c r="E21" s="444"/>
      <c r="F21" s="95"/>
      <c r="G21" s="301"/>
      <c r="H21" s="94"/>
      <c r="I21" s="98"/>
      <c r="J21" s="94"/>
      <c r="K21" s="94"/>
      <c r="L21" s="94"/>
      <c r="M21" s="53"/>
      <c r="N21" s="53"/>
      <c r="O21" s="53"/>
      <c r="P21" s="94"/>
      <c r="Q21" s="94"/>
      <c r="R21" s="94"/>
      <c r="S21" s="94"/>
    </row>
    <row r="22" spans="1:19" x14ac:dyDescent="0.2">
      <c r="A22" s="94"/>
      <c r="B22" s="95" t="s">
        <v>503</v>
      </c>
      <c r="C22" s="356"/>
      <c r="D22" s="565"/>
      <c r="E22" s="560"/>
      <c r="F22" s="95"/>
      <c r="G22" s="301"/>
      <c r="H22" s="94"/>
      <c r="I22" s="98"/>
      <c r="J22" s="94"/>
      <c r="K22" s="94"/>
      <c r="L22" s="94"/>
      <c r="M22" s="53"/>
      <c r="N22" s="53"/>
      <c r="O22" s="53"/>
      <c r="P22" s="94"/>
      <c r="Q22" s="94"/>
      <c r="R22" s="94"/>
      <c r="S22" s="94"/>
    </row>
    <row r="23" spans="1:19" x14ac:dyDescent="0.2">
      <c r="A23" s="94"/>
      <c r="B23" s="95"/>
      <c r="C23" s="154"/>
      <c r="D23" s="97"/>
      <c r="E23" s="273"/>
      <c r="F23" s="95"/>
      <c r="G23" s="301"/>
      <c r="H23" s="98"/>
      <c r="I23" s="94"/>
      <c r="J23" s="94"/>
      <c r="K23" s="94"/>
      <c r="L23" s="70"/>
      <c r="M23" s="53"/>
      <c r="N23" s="53"/>
      <c r="O23" s="53"/>
      <c r="P23" s="94"/>
      <c r="Q23" s="94"/>
      <c r="R23" s="94"/>
      <c r="S23" s="94"/>
    </row>
    <row r="24" spans="1:19" x14ac:dyDescent="0.2">
      <c r="A24" s="94"/>
      <c r="B24" s="95" t="s">
        <v>571</v>
      </c>
      <c r="C24" s="774"/>
      <c r="D24" s="97"/>
      <c r="E24" s="273"/>
      <c r="F24" s="95"/>
      <c r="G24" s="301"/>
      <c r="H24" s="98"/>
      <c r="I24" s="94"/>
      <c r="J24" s="94"/>
      <c r="K24" s="94"/>
      <c r="L24" s="94"/>
      <c r="M24" s="53"/>
      <c r="N24" s="53"/>
      <c r="O24" s="53"/>
      <c r="P24" s="94"/>
      <c r="Q24" s="94"/>
      <c r="R24" s="94"/>
      <c r="S24" s="94"/>
    </row>
    <row r="25" spans="1:19" x14ac:dyDescent="0.2">
      <c r="A25" s="94"/>
      <c r="B25" s="95" t="s">
        <v>211</v>
      </c>
      <c r="C25" s="775"/>
      <c r="D25" s="97"/>
      <c r="E25" s="273"/>
      <c r="F25" s="95"/>
      <c r="G25" s="301"/>
      <c r="H25" s="98"/>
      <c r="I25" s="94"/>
      <c r="J25" s="94"/>
      <c r="K25" s="94"/>
      <c r="L25" s="94"/>
      <c r="M25" s="54"/>
      <c r="N25" s="54"/>
      <c r="O25" s="53"/>
      <c r="P25" s="94"/>
      <c r="Q25" s="94"/>
      <c r="R25" s="94"/>
      <c r="S25" s="94"/>
    </row>
    <row r="26" spans="1:19" x14ac:dyDescent="0.2">
      <c r="A26" s="98"/>
      <c r="B26" s="95" t="s">
        <v>503</v>
      </c>
      <c r="C26" s="356"/>
      <c r="D26" s="565"/>
      <c r="E26" s="560"/>
      <c r="F26" s="95"/>
      <c r="G26" s="301"/>
      <c r="H26" s="98"/>
      <c r="I26" s="94"/>
      <c r="J26" s="94"/>
      <c r="K26" s="94"/>
      <c r="L26" s="297"/>
      <c r="M26" s="53"/>
      <c r="N26" s="53"/>
      <c r="O26" s="53"/>
      <c r="P26" s="94"/>
      <c r="Q26" s="94"/>
      <c r="R26" s="94"/>
      <c r="S26" s="94"/>
    </row>
    <row r="27" spans="1:19" x14ac:dyDescent="0.2">
      <c r="A27" s="98"/>
      <c r="B27" s="98"/>
      <c r="C27" s="98"/>
      <c r="D27" s="98"/>
      <c r="E27" s="98"/>
      <c r="F27" s="95"/>
      <c r="G27" s="301"/>
      <c r="H27" s="98"/>
      <c r="I27" s="94"/>
      <c r="J27" s="94"/>
      <c r="K27" s="94"/>
      <c r="L27" s="68"/>
      <c r="M27" s="53"/>
      <c r="N27" s="53"/>
      <c r="O27" s="53"/>
      <c r="P27" s="94"/>
      <c r="Q27" s="94"/>
      <c r="R27" s="94"/>
      <c r="S27" s="94"/>
    </row>
    <row r="28" spans="1:19" x14ac:dyDescent="0.2">
      <c r="A28" s="98"/>
      <c r="B28" s="95" t="s">
        <v>376</v>
      </c>
      <c r="C28" s="1717"/>
      <c r="D28" s="1718"/>
      <c r="E28" s="1719"/>
      <c r="F28" s="95"/>
      <c r="G28" s="301"/>
      <c r="H28" s="98"/>
      <c r="I28" s="94"/>
      <c r="J28" s="94"/>
      <c r="K28" s="94"/>
      <c r="L28" s="94"/>
      <c r="M28" s="53"/>
      <c r="N28" s="53"/>
      <c r="O28" s="53"/>
      <c r="P28" s="94"/>
      <c r="Q28" s="94"/>
      <c r="R28" s="94"/>
      <c r="S28" s="94"/>
    </row>
    <row r="29" spans="1:19" x14ac:dyDescent="0.2">
      <c r="A29" s="98"/>
      <c r="B29" s="95" t="s">
        <v>212</v>
      </c>
      <c r="C29" s="1720"/>
      <c r="D29" s="1721"/>
      <c r="E29" s="1722"/>
      <c r="F29" s="95"/>
      <c r="G29" s="301"/>
      <c r="H29" s="98"/>
      <c r="I29" s="94"/>
      <c r="J29" s="94"/>
      <c r="K29" s="94"/>
      <c r="L29" s="69"/>
      <c r="M29" s="53"/>
      <c r="N29" s="53"/>
      <c r="O29" s="53"/>
      <c r="P29" s="94"/>
      <c r="Q29" s="94"/>
      <c r="R29" s="94"/>
      <c r="S29" s="94"/>
    </row>
    <row r="30" spans="1:19" x14ac:dyDescent="0.2">
      <c r="A30" s="98"/>
      <c r="B30" s="95" t="s">
        <v>646</v>
      </c>
      <c r="C30" s="1591"/>
      <c r="D30" s="301"/>
      <c r="E30" s="301"/>
      <c r="F30" s="98"/>
      <c r="G30" s="94"/>
      <c r="H30" s="98"/>
      <c r="I30" s="94"/>
      <c r="J30" s="94"/>
      <c r="K30" s="94"/>
      <c r="L30" s="94"/>
      <c r="M30" s="53"/>
      <c r="N30" s="53"/>
      <c r="O30" s="53"/>
      <c r="P30" s="94"/>
      <c r="Q30" s="94"/>
      <c r="R30" s="94"/>
      <c r="S30" s="94"/>
    </row>
    <row r="31" spans="1:19" x14ac:dyDescent="0.2">
      <c r="A31" s="98"/>
      <c r="B31" s="98"/>
      <c r="C31" s="269"/>
      <c r="D31" s="269"/>
      <c r="E31" s="269"/>
      <c r="F31" s="269"/>
      <c r="G31" s="566"/>
      <c r="H31" s="98"/>
      <c r="I31" s="94"/>
      <c r="J31" s="94"/>
      <c r="K31" s="94"/>
      <c r="L31" s="69"/>
      <c r="M31" s="53"/>
      <c r="N31" s="53"/>
      <c r="O31" s="53"/>
      <c r="P31" s="94"/>
      <c r="Q31" s="94"/>
      <c r="R31" s="94"/>
      <c r="S31" s="94"/>
    </row>
    <row r="32" spans="1:19" x14ac:dyDescent="0.2">
      <c r="A32" s="96" t="s">
        <v>321</v>
      </c>
      <c r="B32" s="99"/>
      <c r="C32" s="98"/>
      <c r="D32" s="98"/>
      <c r="E32" s="98"/>
      <c r="F32" s="98"/>
      <c r="G32" s="98"/>
      <c r="H32" s="98"/>
      <c r="I32" s="94"/>
      <c r="J32" s="94"/>
      <c r="K32" s="94"/>
      <c r="L32" s="69"/>
      <c r="M32" s="53"/>
      <c r="N32" s="53"/>
      <c r="O32" s="53"/>
      <c r="P32" s="94"/>
      <c r="Q32" s="94"/>
      <c r="R32" s="94"/>
      <c r="S32" s="94"/>
    </row>
    <row r="33" spans="1:19" x14ac:dyDescent="0.2">
      <c r="A33" s="98"/>
      <c r="B33" s="97" t="s">
        <v>645</v>
      </c>
      <c r="C33" s="339"/>
      <c r="D33" s="98"/>
      <c r="E33" s="98"/>
      <c r="F33" s="98"/>
      <c r="G33" s="98"/>
      <c r="H33" s="98"/>
      <c r="I33" s="94"/>
      <c r="J33" s="94"/>
      <c r="K33" s="94"/>
      <c r="L33" s="94"/>
      <c r="M33" s="53"/>
      <c r="N33" s="53"/>
      <c r="O33" s="53"/>
      <c r="P33" s="94"/>
      <c r="Q33" s="94"/>
      <c r="R33" s="94"/>
      <c r="S33" s="94"/>
    </row>
    <row r="34" spans="1:19" x14ac:dyDescent="0.2">
      <c r="A34" s="98"/>
      <c r="B34" s="97" t="s">
        <v>390</v>
      </c>
      <c r="C34" s="338"/>
      <c r="D34" s="98"/>
      <c r="E34" s="98"/>
      <c r="F34" s="98"/>
      <c r="G34" s="98"/>
      <c r="H34" s="98"/>
      <c r="I34" s="94"/>
      <c r="J34" s="94"/>
      <c r="K34" s="94"/>
      <c r="L34" s="94"/>
      <c r="M34" s="53"/>
      <c r="N34" s="53"/>
      <c r="O34" s="53"/>
      <c r="P34" s="94"/>
      <c r="Q34" s="94"/>
      <c r="R34" s="94"/>
      <c r="S34" s="94"/>
    </row>
    <row r="35" spans="1:19" x14ac:dyDescent="0.2">
      <c r="A35" s="98"/>
      <c r="B35" s="100" t="s">
        <v>8</v>
      </c>
      <c r="C35" s="340"/>
      <c r="D35" s="560"/>
      <c r="E35" s="98"/>
      <c r="F35" s="98"/>
      <c r="G35" s="98"/>
      <c r="H35" s="98"/>
      <c r="I35" s="94"/>
      <c r="J35" s="94"/>
      <c r="K35" s="94"/>
      <c r="L35" s="69"/>
      <c r="M35" s="53"/>
      <c r="N35" s="53"/>
      <c r="O35" s="53"/>
      <c r="P35" s="94"/>
      <c r="Q35" s="94"/>
      <c r="R35" s="94"/>
      <c r="S35" s="94"/>
    </row>
    <row r="36" spans="1:19" x14ac:dyDescent="0.2">
      <c r="A36" s="98"/>
      <c r="B36" s="95" t="s">
        <v>444</v>
      </c>
      <c r="C36" s="337"/>
      <c r="D36" s="95" t="s">
        <v>443</v>
      </c>
      <c r="E36" s="337"/>
      <c r="F36" s="95" t="s">
        <v>445</v>
      </c>
      <c r="G36" s="337"/>
      <c r="H36" s="98"/>
      <c r="I36" s="94"/>
      <c r="J36" s="94"/>
      <c r="K36" s="94"/>
      <c r="L36" s="53"/>
      <c r="M36" s="53"/>
      <c r="N36" s="53"/>
      <c r="O36" s="53"/>
      <c r="P36" s="94"/>
      <c r="Q36" s="94"/>
      <c r="R36" s="94"/>
      <c r="S36" s="94"/>
    </row>
    <row r="37" spans="1:19" x14ac:dyDescent="0.2">
      <c r="A37" s="98"/>
      <c r="B37" s="97" t="s">
        <v>436</v>
      </c>
      <c r="C37" s="1040"/>
      <c r="D37" s="101" t="s">
        <v>11</v>
      </c>
      <c r="E37" s="1041"/>
      <c r="F37" s="95" t="s">
        <v>438</v>
      </c>
      <c r="G37" s="1041"/>
      <c r="H37" s="98"/>
      <c r="I37" s="94"/>
      <c r="J37" s="94"/>
      <c r="K37" s="94"/>
      <c r="L37" s="53"/>
      <c r="M37" s="53"/>
      <c r="N37" s="53"/>
      <c r="O37" s="53"/>
      <c r="P37" s="94"/>
      <c r="Q37" s="94"/>
      <c r="R37" s="94"/>
      <c r="S37" s="94"/>
    </row>
    <row r="38" spans="1:19" x14ac:dyDescent="0.2">
      <c r="A38" s="98"/>
      <c r="B38" s="97" t="s">
        <v>1403</v>
      </c>
      <c r="C38" s="1282"/>
      <c r="D38" s="101" t="s">
        <v>1404</v>
      </c>
      <c r="E38" s="1281" t="s">
        <v>1668</v>
      </c>
      <c r="H38" s="98"/>
      <c r="I38" s="94"/>
      <c r="J38" s="94"/>
      <c r="K38" s="94"/>
      <c r="L38" s="271"/>
      <c r="M38" s="271"/>
      <c r="N38" s="271"/>
      <c r="O38" s="271"/>
      <c r="P38" s="94"/>
      <c r="Q38" s="94"/>
      <c r="R38" s="94"/>
      <c r="S38" s="94"/>
    </row>
    <row r="39" spans="1:19" x14ac:dyDescent="0.2">
      <c r="A39" s="98"/>
      <c r="B39" s="98"/>
      <c r="C39" s="98"/>
      <c r="D39" s="98"/>
      <c r="E39" s="98"/>
      <c r="F39" s="98"/>
      <c r="G39" s="98"/>
      <c r="H39" s="98"/>
      <c r="I39" s="94"/>
      <c r="J39" s="94"/>
      <c r="K39" s="94"/>
      <c r="L39" s="271"/>
      <c r="M39" s="271"/>
      <c r="N39" s="271"/>
      <c r="O39" s="271"/>
      <c r="P39" s="94"/>
      <c r="Q39" s="94"/>
      <c r="R39" s="94"/>
      <c r="S39" s="94"/>
    </row>
    <row r="40" spans="1:19" x14ac:dyDescent="0.2">
      <c r="A40" s="98"/>
      <c r="B40" s="100" t="s">
        <v>9</v>
      </c>
      <c r="C40" s="341"/>
      <c r="D40" s="98"/>
      <c r="E40" s="98"/>
      <c r="F40" s="98"/>
      <c r="G40" s="98"/>
      <c r="H40" s="98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</row>
    <row r="41" spans="1:19" x14ac:dyDescent="0.2">
      <c r="A41" s="94"/>
      <c r="B41" s="101" t="s">
        <v>10</v>
      </c>
      <c r="C41" s="342"/>
      <c r="D41" s="297" t="s">
        <v>456</v>
      </c>
      <c r="E41" s="94"/>
      <c r="F41" s="94"/>
      <c r="G41" s="94"/>
      <c r="H41" s="98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</row>
    <row r="42" spans="1:19" x14ac:dyDescent="0.2">
      <c r="H42" s="98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</row>
    <row r="43" spans="1:19" x14ac:dyDescent="0.2">
      <c r="A43" s="96" t="s">
        <v>1364</v>
      </c>
      <c r="B43" s="94"/>
      <c r="C43" s="341"/>
      <c r="D43" s="94"/>
      <c r="E43" s="94"/>
      <c r="F43" s="94"/>
      <c r="G43" s="94"/>
      <c r="H43" s="98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</row>
    <row r="44" spans="1:19" x14ac:dyDescent="0.2">
      <c r="B44" s="101" t="s">
        <v>1365</v>
      </c>
      <c r="C44" s="1433"/>
      <c r="H44" s="98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</row>
    <row r="45" spans="1:19" x14ac:dyDescent="0.2">
      <c r="A45" s="94"/>
      <c r="H45" s="98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</row>
    <row r="46" spans="1:19" x14ac:dyDescent="0.2">
      <c r="A46" s="96" t="s">
        <v>432</v>
      </c>
      <c r="B46" s="94"/>
      <c r="C46" s="98"/>
      <c r="D46" s="98"/>
      <c r="E46" s="98"/>
      <c r="F46" s="98"/>
      <c r="G46" s="301"/>
      <c r="H46" s="98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</row>
    <row r="47" spans="1:19" x14ac:dyDescent="0.2">
      <c r="A47" s="94"/>
      <c r="B47" s="95" t="s">
        <v>439</v>
      </c>
      <c r="C47" s="343"/>
      <c r="D47" s="154"/>
      <c r="E47" s="154"/>
      <c r="F47" s="154"/>
      <c r="G47" s="302"/>
      <c r="H47" s="98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</row>
    <row r="48" spans="1:19" x14ac:dyDescent="0.2">
      <c r="A48" s="94"/>
      <c r="B48" s="95" t="s">
        <v>434</v>
      </c>
      <c r="C48" s="334"/>
      <c r="D48" s="303" t="s">
        <v>286</v>
      </c>
      <c r="E48" s="336"/>
      <c r="F48" s="154"/>
      <c r="G48" s="302"/>
      <c r="H48" s="98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</row>
    <row r="49" spans="1:19" x14ac:dyDescent="0.2">
      <c r="A49" s="94"/>
      <c r="B49" s="95" t="s">
        <v>433</v>
      </c>
      <c r="C49" s="334"/>
      <c r="D49" s="303" t="s">
        <v>287</v>
      </c>
      <c r="E49" s="336"/>
      <c r="F49" s="154"/>
      <c r="G49" s="302"/>
      <c r="H49" s="98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</row>
    <row r="50" spans="1:19" x14ac:dyDescent="0.2">
      <c r="A50" s="94"/>
      <c r="B50" s="95" t="s">
        <v>435</v>
      </c>
      <c r="C50" s="334"/>
      <c r="D50" s="154"/>
      <c r="E50" s="154"/>
      <c r="F50" s="154"/>
      <c r="G50" s="302"/>
      <c r="H50" s="98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</row>
    <row r="51" spans="1:19" x14ac:dyDescent="0.2">
      <c r="A51" s="94"/>
      <c r="B51" s="95" t="s">
        <v>444</v>
      </c>
      <c r="C51" s="334"/>
      <c r="D51" s="303" t="s">
        <v>443</v>
      </c>
      <c r="E51" s="334"/>
      <c r="F51" s="303" t="s">
        <v>445</v>
      </c>
      <c r="G51" s="336"/>
      <c r="H51" s="98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</row>
    <row r="52" spans="1:19" x14ac:dyDescent="0.2">
      <c r="A52" s="94"/>
      <c r="B52" s="95" t="s">
        <v>436</v>
      </c>
      <c r="C52" s="773"/>
      <c r="D52" s="303" t="s">
        <v>438</v>
      </c>
      <c r="E52" s="773"/>
      <c r="F52" s="154"/>
      <c r="G52" s="154"/>
      <c r="H52" s="98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</row>
    <row r="53" spans="1:19" x14ac:dyDescent="0.2">
      <c r="A53" s="94"/>
      <c r="B53" s="95" t="s">
        <v>437</v>
      </c>
      <c r="C53" s="773"/>
      <c r="D53" s="303"/>
      <c r="E53" s="154"/>
      <c r="F53" s="303"/>
      <c r="G53" s="154"/>
      <c r="H53" s="98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</row>
    <row r="54" spans="1:19" x14ac:dyDescent="0.2">
      <c r="A54" s="94"/>
      <c r="B54" s="95" t="s">
        <v>503</v>
      </c>
      <c r="C54" s="344"/>
      <c r="D54" s="303"/>
      <c r="E54" s="154"/>
      <c r="F54" s="303"/>
      <c r="G54" s="154"/>
      <c r="H54" s="98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</row>
    <row r="55" spans="1:19" x14ac:dyDescent="0.2">
      <c r="A55" s="94"/>
      <c r="D55" s="94"/>
      <c r="E55" s="94"/>
      <c r="F55" s="94"/>
      <c r="G55" s="94"/>
      <c r="H55" s="98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</row>
    <row r="56" spans="1:19" x14ac:dyDescent="0.2">
      <c r="A56" s="94"/>
      <c r="B56" s="304" t="s">
        <v>441</v>
      </c>
      <c r="C56" s="305">
        <v>42824</v>
      </c>
      <c r="D56" s="94"/>
      <c r="E56" s="94"/>
      <c r="F56" s="94"/>
      <c r="G56" s="94"/>
      <c r="H56" s="98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</row>
    <row r="57" spans="1:19" x14ac:dyDescent="0.2">
      <c r="A57" s="94"/>
      <c r="B57" s="94"/>
      <c r="C57" s="94"/>
      <c r="D57" s="297"/>
      <c r="E57" s="94"/>
      <c r="F57" s="94"/>
      <c r="G57" s="94"/>
      <c r="H57" s="98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</row>
    <row r="58" spans="1:19" x14ac:dyDescent="0.2">
      <c r="A58" s="94"/>
      <c r="B58" s="94"/>
      <c r="C58" s="94"/>
      <c r="D58" s="94"/>
      <c r="E58" s="94"/>
      <c r="F58" s="94"/>
      <c r="G58" s="94"/>
      <c r="H58" s="98"/>
      <c r="I58" s="94"/>
    </row>
    <row r="59" spans="1:19" ht="20.25" x14ac:dyDescent="0.3">
      <c r="A59" s="94"/>
      <c r="B59" s="94"/>
      <c r="C59" s="94"/>
      <c r="D59" s="366" t="s">
        <v>757</v>
      </c>
      <c r="E59" s="94"/>
      <c r="F59" s="94"/>
      <c r="G59" s="94"/>
      <c r="H59" s="94"/>
      <c r="I59" s="94"/>
    </row>
    <row r="60" spans="1:19" ht="20.25" x14ac:dyDescent="0.3">
      <c r="A60" s="94"/>
      <c r="B60" s="94"/>
      <c r="C60" s="94"/>
      <c r="D60" s="366" t="s">
        <v>672</v>
      </c>
      <c r="E60" s="94"/>
      <c r="F60" s="94"/>
      <c r="G60" s="94"/>
      <c r="H60" s="94"/>
      <c r="I60" s="94"/>
    </row>
    <row r="61" spans="1:19" ht="5.25" customHeight="1" x14ac:dyDescent="0.2">
      <c r="A61" s="94"/>
      <c r="B61" s="94"/>
      <c r="C61" s="94"/>
      <c r="D61" s="94"/>
      <c r="E61" s="94"/>
      <c r="F61" s="94"/>
      <c r="G61" s="94"/>
      <c r="H61" s="94"/>
      <c r="I61" s="94"/>
    </row>
    <row r="62" spans="1:19" x14ac:dyDescent="0.2">
      <c r="A62" s="332" t="s">
        <v>496</v>
      </c>
      <c r="B62" s="94"/>
      <c r="C62" s="94"/>
      <c r="D62" s="98"/>
      <c r="E62" s="98"/>
      <c r="F62" s="94"/>
      <c r="G62" s="94"/>
      <c r="H62" s="94"/>
      <c r="I62" s="94"/>
    </row>
    <row r="63" spans="1:19" x14ac:dyDescent="0.2">
      <c r="A63" s="94"/>
      <c r="B63" s="94"/>
      <c r="C63" s="94"/>
      <c r="D63" s="94"/>
      <c r="E63" s="273"/>
      <c r="F63" s="94"/>
      <c r="G63" s="94"/>
      <c r="H63" s="94"/>
      <c r="I63" s="94"/>
    </row>
    <row r="64" spans="1:19" x14ac:dyDescent="0.2">
      <c r="A64" s="94"/>
      <c r="B64" s="94"/>
      <c r="C64" s="95" t="s">
        <v>589</v>
      </c>
      <c r="D64" s="345"/>
      <c r="E64" s="98"/>
      <c r="H64" s="271"/>
      <c r="I64" s="94"/>
    </row>
    <row r="65" spans="1:9" x14ac:dyDescent="0.2">
      <c r="A65" s="94"/>
      <c r="B65" s="94"/>
      <c r="C65" s="95" t="s">
        <v>217</v>
      </c>
      <c r="D65" s="345"/>
      <c r="E65" s="98"/>
      <c r="F65" s="714"/>
      <c r="G65" s="64" t="s">
        <v>1353</v>
      </c>
      <c r="H65" s="271"/>
      <c r="I65" s="94"/>
    </row>
    <row r="66" spans="1:9" ht="13.5" thickBot="1" x14ac:dyDescent="0.25">
      <c r="A66" s="94"/>
      <c r="B66" s="94"/>
      <c r="C66" s="97"/>
      <c r="D66" s="715"/>
      <c r="E66" s="97"/>
      <c r="F66" s="551"/>
      <c r="G66" s="64" t="s">
        <v>1351</v>
      </c>
      <c r="I66" s="94"/>
    </row>
    <row r="67" spans="1:9" ht="13.5" thickBot="1" x14ac:dyDescent="0.25">
      <c r="A67" s="94"/>
      <c r="B67" s="94"/>
      <c r="C67" s="95" t="s">
        <v>245</v>
      </c>
      <c r="D67" s="66" t="s">
        <v>889</v>
      </c>
      <c r="E67" s="1235" t="e">
        <f ca="1">$H$6+VLOOKUP($D$65,DATES,2,FALSE)</f>
        <v>#N/A</v>
      </c>
      <c r="F67" s="511" t="s">
        <v>890</v>
      </c>
      <c r="G67" s="1235" t="e">
        <f ca="1">$H$6+VLOOKUP($D$65,DATES,3,FALSE)</f>
        <v>#N/A</v>
      </c>
      <c r="H67" s="199" t="s">
        <v>1354</v>
      </c>
      <c r="I67" s="94"/>
    </row>
    <row r="68" spans="1:9" x14ac:dyDescent="0.2">
      <c r="A68" s="94"/>
      <c r="B68" s="94"/>
      <c r="C68" s="728" t="s">
        <v>891</v>
      </c>
      <c r="F68" s="551"/>
      <c r="G68" s="94"/>
      <c r="H68" s="94"/>
      <c r="I68" s="94"/>
    </row>
    <row r="69" spans="1:9" x14ac:dyDescent="0.2">
      <c r="A69" s="94"/>
      <c r="B69" s="94"/>
      <c r="C69" s="95" t="s">
        <v>590</v>
      </c>
      <c r="D69" s="346"/>
      <c r="H69" s="94"/>
      <c r="I69" s="94"/>
    </row>
    <row r="70" spans="1:9" x14ac:dyDescent="0.2">
      <c r="A70" s="94"/>
      <c r="B70" s="94"/>
      <c r="C70" s="95" t="s">
        <v>213</v>
      </c>
      <c r="D70" s="347"/>
      <c r="H70" s="94"/>
      <c r="I70" s="94"/>
    </row>
    <row r="71" spans="1:9" x14ac:dyDescent="0.2">
      <c r="A71" s="94"/>
      <c r="B71" s="94"/>
      <c r="C71" s="95" t="s">
        <v>215</v>
      </c>
      <c r="D71" s="348"/>
      <c r="H71" s="94"/>
      <c r="I71" s="94"/>
    </row>
    <row r="72" spans="1:9" x14ac:dyDescent="0.2">
      <c r="A72" s="94"/>
      <c r="B72" s="94"/>
      <c r="C72" s="97" t="s">
        <v>628</v>
      </c>
      <c r="D72" s="346"/>
      <c r="H72" s="94"/>
      <c r="I72" s="94"/>
    </row>
    <row r="73" spans="1:9" ht="12.75" customHeight="1" x14ac:dyDescent="0.2">
      <c r="A73" s="94"/>
      <c r="B73" s="94"/>
      <c r="C73" s="97" t="s">
        <v>629</v>
      </c>
      <c r="D73" s="333"/>
      <c r="H73" s="94"/>
      <c r="I73" s="94"/>
    </row>
    <row r="74" spans="1:9" ht="12.75" customHeight="1" x14ac:dyDescent="0.2">
      <c r="A74" s="94"/>
      <c r="B74" s="94"/>
      <c r="C74" s="95" t="s">
        <v>214</v>
      </c>
      <c r="D74" s="349"/>
      <c r="H74" s="98"/>
      <c r="I74" s="94"/>
    </row>
    <row r="75" spans="1:9" ht="12.75" customHeight="1" x14ac:dyDescent="0.2">
      <c r="A75" s="94"/>
      <c r="B75" s="94"/>
      <c r="C75" s="95" t="s">
        <v>288</v>
      </c>
      <c r="D75" s="350"/>
      <c r="H75" s="94"/>
      <c r="I75" s="94"/>
    </row>
    <row r="76" spans="1:9" ht="12.75" customHeight="1" x14ac:dyDescent="0.2">
      <c r="A76" s="94"/>
      <c r="B76" s="94"/>
      <c r="C76" s="94"/>
      <c r="D76" s="497"/>
      <c r="H76" s="98"/>
      <c r="I76" s="271"/>
    </row>
    <row r="77" spans="1:9" ht="12.75" customHeight="1" x14ac:dyDescent="0.2">
      <c r="A77" s="332" t="s">
        <v>495</v>
      </c>
      <c r="B77" s="94"/>
      <c r="C77" s="94"/>
      <c r="D77" s="497"/>
      <c r="H77" s="98"/>
      <c r="I77" s="271"/>
    </row>
    <row r="78" spans="1:9" ht="6.75" customHeight="1" x14ac:dyDescent="0.2">
      <c r="A78" s="94"/>
      <c r="B78" s="94"/>
      <c r="C78" s="94"/>
      <c r="D78" s="497"/>
      <c r="E78" s="94"/>
      <c r="F78" s="94"/>
      <c r="G78" s="94"/>
      <c r="H78" s="94"/>
      <c r="I78" s="94"/>
    </row>
    <row r="79" spans="1:9" ht="12.75" customHeight="1" x14ac:dyDescent="0.2">
      <c r="A79" s="94"/>
      <c r="B79" s="94"/>
      <c r="C79" s="95" t="s">
        <v>447</v>
      </c>
      <c r="D79" s="1704"/>
      <c r="E79" s="1705"/>
      <c r="F79" s="1706"/>
      <c r="G79" s="94"/>
      <c r="H79" s="94"/>
      <c r="I79" s="94"/>
    </row>
    <row r="80" spans="1:9" ht="12.75" customHeight="1" x14ac:dyDescent="0.2">
      <c r="A80" s="94"/>
      <c r="B80" s="94"/>
      <c r="C80" s="95" t="s">
        <v>493</v>
      </c>
      <c r="D80" s="1704"/>
      <c r="E80" s="1706"/>
      <c r="F80" s="511" t="s">
        <v>1043</v>
      </c>
      <c r="G80" s="94"/>
      <c r="H80" s="94"/>
      <c r="I80" s="94"/>
    </row>
    <row r="81" spans="1:9" ht="12.75" customHeight="1" x14ac:dyDescent="0.2">
      <c r="A81" s="94"/>
      <c r="B81" s="94"/>
      <c r="C81" s="95" t="s">
        <v>448</v>
      </c>
      <c r="D81" s="1593"/>
      <c r="E81" s="95" t="s">
        <v>1042</v>
      </c>
      <c r="F81" s="352"/>
      <c r="G81" s="94"/>
      <c r="H81" s="94"/>
      <c r="I81" s="94"/>
    </row>
    <row r="82" spans="1:9" ht="12.75" customHeight="1" x14ac:dyDescent="0.2">
      <c r="A82" s="94"/>
      <c r="B82" s="94"/>
      <c r="C82" s="95" t="s">
        <v>347</v>
      </c>
      <c r="D82" s="351"/>
      <c r="E82" s="94"/>
      <c r="F82" s="94"/>
      <c r="G82" s="94"/>
      <c r="H82" s="94"/>
      <c r="I82" s="94"/>
    </row>
    <row r="83" spans="1:9" ht="12.75" customHeight="1" x14ac:dyDescent="0.2">
      <c r="A83" s="94"/>
      <c r="B83" s="94"/>
      <c r="C83" s="95" t="s">
        <v>1392</v>
      </c>
      <c r="D83" s="353"/>
      <c r="E83" s="94"/>
      <c r="F83" s="94"/>
      <c r="G83" s="94"/>
      <c r="H83" s="94"/>
      <c r="I83" s="94"/>
    </row>
    <row r="84" spans="1:9" ht="12.75" customHeight="1" x14ac:dyDescent="0.2">
      <c r="A84" s="94"/>
      <c r="B84" s="94"/>
      <c r="C84" s="97" t="s">
        <v>449</v>
      </c>
      <c r="D84" s="1704"/>
      <c r="E84" s="1705"/>
      <c r="F84" s="1706"/>
      <c r="G84" s="94"/>
      <c r="H84" s="94"/>
      <c r="I84" s="94"/>
    </row>
    <row r="85" spans="1:9" ht="12.75" customHeight="1" x14ac:dyDescent="0.2">
      <c r="A85" s="94"/>
      <c r="B85" s="94"/>
      <c r="C85" s="97" t="s">
        <v>444</v>
      </c>
      <c r="D85" s="1434"/>
      <c r="E85" s="95" t="s">
        <v>494</v>
      </c>
      <c r="F85" s="1435"/>
      <c r="G85" s="94"/>
      <c r="H85" s="94"/>
      <c r="I85" s="94"/>
    </row>
    <row r="86" spans="1:9" ht="12.75" customHeight="1" x14ac:dyDescent="0.2">
      <c r="A86" s="94"/>
      <c r="B86" s="94"/>
      <c r="C86" s="97" t="s">
        <v>431</v>
      </c>
      <c r="D86" s="351"/>
      <c r="E86" s="98"/>
      <c r="F86" s="94"/>
      <c r="G86" s="94"/>
      <c r="H86" s="94"/>
      <c r="I86" s="94"/>
    </row>
    <row r="87" spans="1:9" ht="12.75" customHeight="1" x14ac:dyDescent="0.2">
      <c r="A87" s="94"/>
      <c r="B87" s="94"/>
      <c r="C87" s="95" t="s">
        <v>57</v>
      </c>
      <c r="D87" s="353"/>
      <c r="E87" s="98"/>
      <c r="F87" s="94"/>
      <c r="G87" s="94"/>
      <c r="H87" s="94"/>
      <c r="I87" s="94"/>
    </row>
    <row r="88" spans="1:9" ht="12.75" customHeight="1" x14ac:dyDescent="0.2">
      <c r="A88" s="94"/>
      <c r="B88" s="94"/>
      <c r="C88" s="566" t="s">
        <v>1682</v>
      </c>
      <c r="D88" s="617"/>
      <c r="E88" s="98" t="s">
        <v>771</v>
      </c>
      <c r="F88" s="94"/>
      <c r="G88" s="94"/>
      <c r="H88" s="94"/>
      <c r="I88" s="94"/>
    </row>
    <row r="89" spans="1:9" ht="12.75" customHeight="1" thickBot="1" x14ac:dyDescent="0.25">
      <c r="A89" s="332" t="s">
        <v>674</v>
      </c>
      <c r="B89" s="94"/>
      <c r="C89" s="476"/>
      <c r="D89" s="478"/>
      <c r="E89" s="273"/>
      <c r="F89" s="286"/>
      <c r="G89" s="286"/>
      <c r="H89" s="94"/>
      <c r="I89" s="94"/>
    </row>
    <row r="90" spans="1:9" ht="12.75" customHeight="1" thickBot="1" x14ac:dyDescent="0.25">
      <c r="B90" s="94"/>
      <c r="C90" s="94"/>
      <c r="D90" s="94"/>
      <c r="E90" s="94"/>
      <c r="F90" s="94"/>
      <c r="G90" s="94"/>
      <c r="H90" s="1654" t="s">
        <v>1087</v>
      </c>
      <c r="I90" s="94"/>
    </row>
    <row r="91" spans="1:9" ht="12.75" customHeight="1" thickBot="1" x14ac:dyDescent="0.25">
      <c r="A91" s="863" t="s">
        <v>709</v>
      </c>
      <c r="B91" s="864"/>
      <c r="C91" s="864"/>
      <c r="D91" s="1655"/>
      <c r="E91" s="1656" t="s">
        <v>778</v>
      </c>
      <c r="F91" s="1655"/>
      <c r="G91" s="502"/>
      <c r="H91" s="503"/>
      <c r="I91" s="94"/>
    </row>
    <row r="92" spans="1:9" ht="12.75" customHeight="1" x14ac:dyDescent="0.2">
      <c r="A92" s="1657"/>
      <c r="B92" s="849" t="s">
        <v>673</v>
      </c>
      <c r="C92" s="916"/>
      <c r="D92" s="2"/>
      <c r="E92" s="912" t="s">
        <v>1380</v>
      </c>
      <c r="F92" s="1245">
        <v>42824</v>
      </c>
      <c r="G92" s="271"/>
      <c r="H92" s="428"/>
      <c r="I92" s="94"/>
    </row>
    <row r="93" spans="1:9" ht="12.75" customHeight="1" x14ac:dyDescent="0.2">
      <c r="A93" s="1657"/>
      <c r="B93" s="849" t="s">
        <v>509</v>
      </c>
      <c r="C93" s="1459"/>
      <c r="D93" s="6"/>
      <c r="E93" s="914"/>
      <c r="F93" s="851" t="s">
        <v>1085</v>
      </c>
      <c r="G93" s="271"/>
      <c r="H93" s="428"/>
      <c r="I93" s="94"/>
    </row>
    <row r="94" spans="1:9" ht="12.75" customHeight="1" x14ac:dyDescent="0.2">
      <c r="A94" s="1657"/>
      <c r="B94" s="849" t="s">
        <v>686</v>
      </c>
      <c r="C94" s="1708"/>
      <c r="D94" s="1709"/>
      <c r="E94" s="2"/>
      <c r="F94" s="2"/>
      <c r="G94" s="2"/>
      <c r="H94" s="428"/>
      <c r="I94" s="94"/>
    </row>
    <row r="95" spans="1:9" ht="12.75" customHeight="1" x14ac:dyDescent="0.2">
      <c r="A95" s="1657"/>
      <c r="B95" s="849" t="s">
        <v>685</v>
      </c>
      <c r="C95" s="1708"/>
      <c r="D95" s="1709"/>
      <c r="E95" s="2"/>
      <c r="F95" s="2"/>
      <c r="G95" s="271"/>
      <c r="H95" s="428"/>
      <c r="I95" s="94"/>
    </row>
    <row r="96" spans="1:9" ht="12.75" customHeight="1" x14ac:dyDescent="0.2">
      <c r="A96" s="1657"/>
      <c r="B96" s="849" t="s">
        <v>679</v>
      </c>
      <c r="C96" s="1712"/>
      <c r="D96" s="1713"/>
      <c r="E96" s="271"/>
      <c r="F96" s="568"/>
      <c r="G96" s="271"/>
      <c r="H96" s="428"/>
      <c r="I96" s="94"/>
    </row>
    <row r="97" spans="1:11" ht="12.75" customHeight="1" x14ac:dyDescent="0.2">
      <c r="A97" s="1658"/>
      <c r="B97" s="1650" t="s">
        <v>1055</v>
      </c>
      <c r="C97" s="1708"/>
      <c r="D97" s="1709"/>
      <c r="E97" s="915"/>
      <c r="F97" s="1651" t="s">
        <v>1370</v>
      </c>
      <c r="G97" s="848"/>
      <c r="H97" s="1659"/>
      <c r="I97" s="94"/>
      <c r="K97" s="354"/>
    </row>
    <row r="98" spans="1:11" ht="12.75" customHeight="1" x14ac:dyDescent="0.2">
      <c r="A98" s="1660"/>
      <c r="B98" s="1652" t="s">
        <v>1817</v>
      </c>
      <c r="C98" s="1729"/>
      <c r="D98" s="1730"/>
      <c r="E98" s="1653" t="s">
        <v>1818</v>
      </c>
      <c r="F98" s="3"/>
      <c r="G98" s="3"/>
      <c r="H98" s="1661"/>
      <c r="I98" s="94"/>
    </row>
    <row r="99" spans="1:11" ht="12.75" customHeight="1" x14ac:dyDescent="0.2">
      <c r="A99" s="1662"/>
      <c r="B99" s="849" t="s">
        <v>1666</v>
      </c>
      <c r="C99" s="1649"/>
      <c r="D99" s="1010" t="s">
        <v>1282</v>
      </c>
      <c r="E99" s="1514" t="s">
        <v>1665</v>
      </c>
      <c r="F99" s="271"/>
      <c r="G99" s="271"/>
      <c r="H99" s="428"/>
      <c r="I99" s="94"/>
    </row>
    <row r="100" spans="1:11" ht="13.5" thickBot="1" x14ac:dyDescent="0.25">
      <c r="A100" s="1663"/>
      <c r="B100" s="1664" t="s">
        <v>965</v>
      </c>
      <c r="C100" s="1665"/>
      <c r="D100" s="1666" t="s">
        <v>1663</v>
      </c>
      <c r="E100" s="597"/>
      <c r="F100" s="440"/>
      <c r="G100" s="440"/>
      <c r="H100" s="513"/>
      <c r="I100" s="94"/>
      <c r="K100" s="354"/>
    </row>
    <row r="101" spans="1:11" ht="13.5" thickBot="1" x14ac:dyDescent="0.25">
      <c r="H101" s="1667" t="s">
        <v>1088</v>
      </c>
      <c r="I101" s="94"/>
    </row>
    <row r="102" spans="1:11" ht="13.5" thickBot="1" x14ac:dyDescent="0.25">
      <c r="A102" s="1668"/>
      <c r="B102" s="1669" t="s">
        <v>675</v>
      </c>
      <c r="C102" s="1710"/>
      <c r="D102" s="1711"/>
      <c r="E102" s="1670"/>
      <c r="F102" s="1671" t="s">
        <v>677</v>
      </c>
      <c r="G102" s="502"/>
      <c r="H102" s="503"/>
      <c r="I102" s="94"/>
    </row>
    <row r="103" spans="1:11" ht="13.5" thickBot="1" x14ac:dyDescent="0.25">
      <c r="A103" s="580"/>
      <c r="B103" s="2"/>
      <c r="C103" s="2"/>
      <c r="D103" s="2"/>
      <c r="E103" s="2"/>
      <c r="F103" s="2"/>
      <c r="G103" s="1463"/>
      <c r="H103" s="1464" t="s">
        <v>1089</v>
      </c>
      <c r="I103" s="94"/>
      <c r="J103" s="199"/>
    </row>
    <row r="104" spans="1:11" ht="13.5" x14ac:dyDescent="0.25">
      <c r="A104" s="1672"/>
      <c r="B104" s="1439" t="s">
        <v>760</v>
      </c>
      <c r="C104" s="1696"/>
      <c r="D104" s="1697"/>
      <c r="E104" s="572"/>
      <c r="F104" s="853"/>
      <c r="G104" s="271"/>
      <c r="H104" s="428"/>
      <c r="I104" s="94"/>
    </row>
    <row r="105" spans="1:11" x14ac:dyDescent="0.2">
      <c r="A105" s="1673"/>
      <c r="B105" s="1441" t="s">
        <v>678</v>
      </c>
      <c r="C105" s="1696"/>
      <c r="D105" s="1697"/>
      <c r="E105" s="571"/>
      <c r="F105" s="271"/>
      <c r="G105" s="271"/>
      <c r="H105" s="428"/>
      <c r="I105" s="94"/>
    </row>
    <row r="106" spans="1:11" x14ac:dyDescent="0.2">
      <c r="A106" s="1673"/>
      <c r="B106" s="1442" t="s">
        <v>1035</v>
      </c>
      <c r="C106" s="1696"/>
      <c r="D106" s="1697"/>
      <c r="E106" s="572"/>
      <c r="F106" s="271"/>
      <c r="G106" s="271"/>
      <c r="H106" s="428"/>
      <c r="I106" s="94"/>
    </row>
    <row r="107" spans="1:11" x14ac:dyDescent="0.2">
      <c r="A107" s="648"/>
      <c r="B107" s="476"/>
      <c r="C107" s="1699"/>
      <c r="D107" s="1699"/>
      <c r="E107" s="308"/>
      <c r="F107" s="271"/>
      <c r="G107" s="271"/>
      <c r="H107" s="428"/>
      <c r="I107" s="94"/>
      <c r="J107" s="199"/>
    </row>
    <row r="108" spans="1:11" x14ac:dyDescent="0.2">
      <c r="A108" s="1673"/>
      <c r="B108" s="1442" t="s">
        <v>1036</v>
      </c>
      <c r="C108" s="1696"/>
      <c r="D108" s="1697"/>
      <c r="E108" s="572"/>
      <c r="F108" s="616" t="s">
        <v>1606</v>
      </c>
      <c r="G108" s="271"/>
      <c r="H108" s="428"/>
      <c r="I108" s="94"/>
    </row>
    <row r="109" spans="1:11" ht="13.5" x14ac:dyDescent="0.25">
      <c r="A109" s="1673"/>
      <c r="B109" s="1442" t="s">
        <v>680</v>
      </c>
      <c r="C109" s="1696"/>
      <c r="D109" s="1697"/>
      <c r="E109" s="572"/>
      <c r="F109" s="522"/>
      <c r="G109" s="271"/>
      <c r="H109" s="428"/>
      <c r="I109" s="94"/>
    </row>
    <row r="110" spans="1:11" x14ac:dyDescent="0.2">
      <c r="A110" s="1673"/>
      <c r="B110" s="1441" t="s">
        <v>969</v>
      </c>
      <c r="C110" s="1696"/>
      <c r="D110" s="1697"/>
      <c r="E110" s="572"/>
      <c r="F110" s="1523" t="s">
        <v>1689</v>
      </c>
      <c r="G110" s="271"/>
      <c r="H110" s="428"/>
      <c r="I110" s="94"/>
    </row>
    <row r="111" spans="1:11" ht="14.25" thickBot="1" x14ac:dyDescent="0.3">
      <c r="A111" s="544"/>
      <c r="B111" s="1443" t="s">
        <v>668</v>
      </c>
      <c r="C111" s="1731"/>
      <c r="D111" s="1732"/>
      <c r="E111" s="1674"/>
      <c r="F111" s="1675"/>
      <c r="G111" s="440"/>
      <c r="H111" s="513"/>
      <c r="I111" s="94"/>
    </row>
    <row r="112" spans="1:11" ht="13.5" x14ac:dyDescent="0.25">
      <c r="A112" s="1207"/>
      <c r="B112" s="476"/>
      <c r="C112" s="1695"/>
      <c r="D112" s="1695"/>
      <c r="E112" s="1602"/>
      <c r="F112" s="1603"/>
      <c r="G112" s="286"/>
      <c r="H112" s="286"/>
      <c r="I112" s="94"/>
    </row>
    <row r="113" spans="1:11" ht="13.5" thickBot="1" x14ac:dyDescent="0.25">
      <c r="A113" s="1207"/>
      <c r="B113" s="476"/>
      <c r="C113" s="1707"/>
      <c r="D113" s="1707"/>
      <c r="E113" s="1604"/>
      <c r="F113" s="112"/>
      <c r="G113" s="112"/>
      <c r="H113" s="112"/>
      <c r="I113" s="94"/>
    </row>
    <row r="114" spans="1:11" ht="13.5" thickBot="1" x14ac:dyDescent="0.25">
      <c r="F114" s="94"/>
      <c r="G114" s="1463"/>
      <c r="H114" s="1464" t="s">
        <v>1090</v>
      </c>
      <c r="I114" s="94"/>
    </row>
    <row r="115" spans="1:11" ht="13.5" x14ac:dyDescent="0.25">
      <c r="A115" s="1437"/>
      <c r="B115" s="1436" t="s">
        <v>987</v>
      </c>
      <c r="C115" s="1696"/>
      <c r="D115" s="1697"/>
      <c r="E115" s="572"/>
      <c r="F115" s="856"/>
      <c r="G115" s="422"/>
      <c r="H115" s="852"/>
      <c r="I115" s="94"/>
    </row>
    <row r="116" spans="1:11" ht="13.5" thickBot="1" x14ac:dyDescent="0.25">
      <c r="A116" s="94"/>
      <c r="B116" s="304" t="s">
        <v>441</v>
      </c>
      <c r="C116" s="305">
        <f>C56</f>
        <v>42824</v>
      </c>
      <c r="D116" s="551"/>
      <c r="E116" s="94"/>
      <c r="F116" s="551"/>
      <c r="G116" s="94"/>
      <c r="H116" s="94"/>
      <c r="I116" s="94"/>
    </row>
    <row r="117" spans="1:11" x14ac:dyDescent="0.2">
      <c r="F117" s="551"/>
      <c r="G117" s="543"/>
      <c r="H117" s="1465" t="s">
        <v>1091</v>
      </c>
      <c r="I117" s="94"/>
    </row>
    <row r="118" spans="1:11" x14ac:dyDescent="0.2">
      <c r="A118" s="1444"/>
      <c r="B118" s="1439" t="s">
        <v>1731</v>
      </c>
      <c r="C118" s="1700"/>
      <c r="D118" s="1701"/>
      <c r="E118" s="944"/>
      <c r="F118" s="1392" t="s">
        <v>1228</v>
      </c>
      <c r="G118" s="7"/>
      <c r="H118" s="691"/>
      <c r="I118" s="94"/>
    </row>
    <row r="119" spans="1:11" ht="13.5" thickBot="1" x14ac:dyDescent="0.25">
      <c r="A119" s="162"/>
      <c r="B119" s="7"/>
      <c r="C119" s="7"/>
      <c r="D119" s="7"/>
      <c r="E119" s="7"/>
      <c r="F119" s="7"/>
      <c r="G119" s="848"/>
      <c r="H119" s="1466" t="s">
        <v>1092</v>
      </c>
      <c r="I119" s="94"/>
    </row>
    <row r="120" spans="1:11" ht="13.5" thickBot="1" x14ac:dyDescent="0.25">
      <c r="A120" s="1437"/>
      <c r="B120" s="1436" t="s">
        <v>1349</v>
      </c>
      <c r="C120" s="1696"/>
      <c r="D120" s="1697"/>
      <c r="E120" s="572"/>
      <c r="F120" s="964"/>
      <c r="G120" s="286"/>
      <c r="H120" s="1475"/>
      <c r="I120" s="94"/>
      <c r="K120" s="46"/>
    </row>
    <row r="121" spans="1:11" ht="13.5" thickBot="1" x14ac:dyDescent="0.25">
      <c r="A121" s="1472"/>
      <c r="B121" s="1473"/>
      <c r="C121" s="1714"/>
      <c r="D121" s="1714"/>
      <c r="E121" s="1474"/>
      <c r="F121" s="7"/>
      <c r="G121" s="1476"/>
      <c r="H121" s="1464" t="s">
        <v>1550</v>
      </c>
      <c r="I121" s="94"/>
    </row>
    <row r="122" spans="1:11" x14ac:dyDescent="0.2">
      <c r="A122" s="1445"/>
      <c r="B122" s="1446" t="s">
        <v>684</v>
      </c>
      <c r="C122" s="1696"/>
      <c r="D122" s="1697"/>
      <c r="E122" s="965"/>
      <c r="F122" s="6" t="s">
        <v>1227</v>
      </c>
      <c r="G122" s="271"/>
      <c r="H122" s="9"/>
      <c r="I122" s="94"/>
    </row>
    <row r="123" spans="1:11" ht="13.5" x14ac:dyDescent="0.25">
      <c r="A123" s="1737" t="s">
        <v>1573</v>
      </c>
      <c r="B123" s="1738"/>
      <c r="C123" s="2"/>
      <c r="D123" s="2"/>
      <c r="E123" s="2"/>
      <c r="F123" s="522"/>
      <c r="G123" s="271"/>
      <c r="H123" s="850"/>
      <c r="I123" s="94"/>
    </row>
    <row r="124" spans="1:11" x14ac:dyDescent="0.2">
      <c r="A124" s="1737" t="s">
        <v>1608</v>
      </c>
      <c r="B124" s="1738"/>
      <c r="C124" s="1696"/>
      <c r="D124" s="1697"/>
      <c r="E124" s="572"/>
      <c r="F124" s="102" t="s">
        <v>1574</v>
      </c>
      <c r="G124" s="2"/>
      <c r="H124" s="9"/>
      <c r="I124" s="94"/>
    </row>
    <row r="125" spans="1:11" x14ac:dyDescent="0.2">
      <c r="A125" s="1735" t="s">
        <v>1584</v>
      </c>
      <c r="B125" s="1736"/>
      <c r="C125" s="1736"/>
      <c r="D125" s="1736"/>
      <c r="E125" s="1736"/>
      <c r="F125" s="102" t="s">
        <v>1575</v>
      </c>
      <c r="G125" s="271"/>
      <c r="H125" s="850"/>
      <c r="I125" s="94"/>
    </row>
    <row r="126" spans="1:11" ht="13.5" thickBot="1" x14ac:dyDescent="0.25">
      <c r="A126" s="1539"/>
      <c r="B126" s="1436" t="s">
        <v>1710</v>
      </c>
      <c r="C126" s="1696"/>
      <c r="D126" s="1697"/>
      <c r="E126" s="572"/>
      <c r="F126" s="862" t="s">
        <v>1709</v>
      </c>
      <c r="G126" s="7"/>
      <c r="H126" s="691"/>
      <c r="I126" s="94"/>
    </row>
    <row r="127" spans="1:11" ht="14.25" thickBot="1" x14ac:dyDescent="0.3">
      <c r="A127" s="1484"/>
      <c r="B127" s="476"/>
      <c r="C127" s="1699"/>
      <c r="D127" s="1699"/>
      <c r="E127" s="308"/>
      <c r="F127" s="522"/>
      <c r="G127" s="271"/>
      <c r="H127" s="1485" t="s">
        <v>1551</v>
      </c>
      <c r="I127" s="94"/>
    </row>
    <row r="128" spans="1:11" x14ac:dyDescent="0.2">
      <c r="A128" s="1437"/>
      <c r="B128" s="1481" t="s">
        <v>1144</v>
      </c>
      <c r="C128" s="1741"/>
      <c r="D128" s="1741"/>
      <c r="E128" s="571"/>
      <c r="F128" s="1452" t="s">
        <v>1117</v>
      </c>
      <c r="G128" s="1483"/>
      <c r="H128" s="1483"/>
      <c r="I128" s="94"/>
    </row>
    <row r="129" spans="1:14" x14ac:dyDescent="0.2">
      <c r="A129" s="1482"/>
      <c r="B129" s="1481" t="s">
        <v>1553</v>
      </c>
      <c r="C129" s="1698"/>
      <c r="D129" s="1698"/>
      <c r="E129" s="1480"/>
      <c r="F129" s="1452" t="s">
        <v>1552</v>
      </c>
      <c r="G129" s="1453"/>
      <c r="H129" s="1453"/>
      <c r="I129" s="94"/>
      <c r="L129" s="199"/>
    </row>
    <row r="130" spans="1:14" ht="13.5" thickBot="1" x14ac:dyDescent="0.25">
      <c r="A130" s="1486"/>
      <c r="B130" s="1443" t="s">
        <v>1145</v>
      </c>
      <c r="C130" s="1733"/>
      <c r="D130" s="1734"/>
      <c r="E130" s="1454"/>
      <c r="F130" s="1455"/>
      <c r="G130" s="440"/>
      <c r="H130" s="1487"/>
      <c r="I130" s="94"/>
      <c r="L130" s="199"/>
    </row>
    <row r="131" spans="1:14" ht="13.5" thickBot="1" x14ac:dyDescent="0.25">
      <c r="A131" s="1445"/>
      <c r="B131" s="1446" t="s">
        <v>1037</v>
      </c>
      <c r="C131" s="1715"/>
      <c r="D131" s="1716"/>
      <c r="E131" s="1421"/>
      <c r="F131" s="3"/>
      <c r="G131" s="3"/>
      <c r="H131" s="850"/>
      <c r="I131" s="94"/>
    </row>
    <row r="132" spans="1:14" ht="13.5" thickBot="1" x14ac:dyDescent="0.25">
      <c r="A132" s="963"/>
      <c r="B132" s="1420"/>
      <c r="C132" s="2"/>
      <c r="D132" s="6"/>
      <c r="E132" s="2"/>
      <c r="F132" s="854"/>
      <c r="G132" s="271"/>
      <c r="H132" s="1485" t="s">
        <v>1093</v>
      </c>
      <c r="I132" s="94"/>
    </row>
    <row r="133" spans="1:14" ht="13.5" thickBot="1" x14ac:dyDescent="0.25">
      <c r="A133" s="1437"/>
      <c r="B133" s="1436" t="s">
        <v>761</v>
      </c>
      <c r="C133" s="1696"/>
      <c r="D133" s="1697"/>
      <c r="E133" s="571"/>
      <c r="F133" s="858" t="s">
        <v>1086</v>
      </c>
      <c r="G133" s="848"/>
      <c r="H133" s="850"/>
      <c r="I133" s="94"/>
    </row>
    <row r="134" spans="1:14" x14ac:dyDescent="0.2">
      <c r="A134" s="164"/>
      <c r="B134" s="2"/>
      <c r="C134" s="6"/>
      <c r="D134" s="6"/>
      <c r="E134" s="2"/>
      <c r="F134" s="854"/>
      <c r="G134" s="543"/>
      <c r="H134" s="1488" t="s">
        <v>1140</v>
      </c>
      <c r="I134" s="94"/>
      <c r="N134" s="199"/>
    </row>
    <row r="135" spans="1:14" ht="13.5" x14ac:dyDescent="0.25">
      <c r="A135" s="1438"/>
      <c r="B135" s="1447" t="s">
        <v>676</v>
      </c>
      <c r="C135" s="1696"/>
      <c r="D135" s="1697"/>
      <c r="E135" s="572"/>
      <c r="F135" s="857"/>
      <c r="G135" s="848"/>
      <c r="H135" s="930"/>
      <c r="I135" s="94"/>
      <c r="N135" s="199"/>
    </row>
    <row r="136" spans="1:14" x14ac:dyDescent="0.2">
      <c r="A136" s="1440"/>
      <c r="B136" s="1448" t="s">
        <v>706</v>
      </c>
      <c r="C136" s="1696"/>
      <c r="D136" s="1697"/>
      <c r="E136" s="572"/>
      <c r="F136" s="854"/>
      <c r="G136" s="271"/>
      <c r="H136" s="850"/>
      <c r="I136" s="94"/>
    </row>
    <row r="137" spans="1:14" ht="13.5" thickBot="1" x14ac:dyDescent="0.25">
      <c r="A137" s="1440"/>
      <c r="B137" s="1448" t="s">
        <v>707</v>
      </c>
      <c r="C137" s="1696"/>
      <c r="D137" s="1697"/>
      <c r="E137" s="567">
        <f>MULITRMAUDIOLOC*200</f>
        <v>0</v>
      </c>
      <c r="F137" s="271"/>
      <c r="G137" s="271"/>
      <c r="H137" s="850"/>
      <c r="I137" s="94"/>
    </row>
    <row r="138" spans="1:14" ht="14.25" thickBot="1" x14ac:dyDescent="0.3">
      <c r="A138" s="859"/>
      <c r="B138" s="854"/>
      <c r="C138" s="909"/>
      <c r="D138" s="620"/>
      <c r="E138" s="355"/>
      <c r="F138" s="522"/>
      <c r="G138" s="271"/>
      <c r="H138" s="850"/>
      <c r="I138" s="94"/>
    </row>
    <row r="139" spans="1:14" ht="13.5" thickBot="1" x14ac:dyDescent="0.25">
      <c r="A139" s="1440"/>
      <c r="B139" s="1448" t="s">
        <v>708</v>
      </c>
      <c r="C139" s="1696"/>
      <c r="D139" s="1697"/>
      <c r="E139" s="729">
        <f>E140*500</f>
        <v>0</v>
      </c>
      <c r="F139" s="271"/>
      <c r="G139" s="271"/>
      <c r="H139" s="850"/>
      <c r="I139" s="94"/>
    </row>
    <row r="140" spans="1:14" ht="14.25" thickBot="1" x14ac:dyDescent="0.3">
      <c r="A140" s="860"/>
      <c r="B140" s="422"/>
      <c r="C140" s="910"/>
      <c r="D140" s="910"/>
      <c r="E140" s="1461"/>
      <c r="F140" s="855"/>
      <c r="G140" s="422"/>
      <c r="H140" s="852"/>
      <c r="I140" s="94"/>
    </row>
    <row r="141" spans="1:14" x14ac:dyDescent="0.2">
      <c r="A141" s="164"/>
      <c r="B141" s="2"/>
      <c r="C141" s="6"/>
      <c r="D141" s="6"/>
      <c r="E141" s="2"/>
      <c r="F141" s="271"/>
      <c r="G141" s="271"/>
      <c r="H141" s="1488" t="s">
        <v>1572</v>
      </c>
      <c r="I141" s="94"/>
    </row>
    <row r="142" spans="1:14" ht="13.5" x14ac:dyDescent="0.25">
      <c r="A142" s="1449"/>
      <c r="B142" s="1436" t="s">
        <v>1571</v>
      </c>
      <c r="C142" s="1696"/>
      <c r="D142" s="1697"/>
      <c r="E142" s="571"/>
      <c r="F142" s="856"/>
      <c r="G142" s="622"/>
      <c r="H142" s="623"/>
      <c r="I142" s="94"/>
    </row>
    <row r="143" spans="1:14" ht="13.5" thickBot="1" x14ac:dyDescent="0.25">
      <c r="A143" s="164"/>
      <c r="B143" s="2"/>
      <c r="C143" s="6"/>
      <c r="D143" s="6"/>
      <c r="E143" s="2"/>
      <c r="F143" s="271"/>
      <c r="G143" s="271"/>
      <c r="H143" s="1489" t="s">
        <v>1094</v>
      </c>
      <c r="I143" s="94"/>
    </row>
    <row r="144" spans="1:14" ht="14.25" thickBot="1" x14ac:dyDescent="0.3">
      <c r="A144" s="1502"/>
      <c r="B144" s="1503" t="s">
        <v>683</v>
      </c>
      <c r="C144" s="1740"/>
      <c r="D144" s="1728"/>
      <c r="E144" s="571"/>
      <c r="F144" s="856"/>
      <c r="G144" s="848"/>
      <c r="H144" s="850"/>
      <c r="I144" s="94"/>
    </row>
    <row r="145" spans="1:10" ht="13.5" thickBot="1" x14ac:dyDescent="0.25">
      <c r="A145" s="1501"/>
      <c r="B145" s="1504" t="s">
        <v>1607</v>
      </c>
      <c r="C145" s="1740"/>
      <c r="D145" s="1728"/>
      <c r="E145" s="571"/>
      <c r="F145" s="271"/>
      <c r="G145" s="543"/>
      <c r="H145" s="1490" t="s">
        <v>1095</v>
      </c>
      <c r="I145" s="94"/>
    </row>
    <row r="146" spans="1:10" ht="13.5" thickBot="1" x14ac:dyDescent="0.25">
      <c r="A146" s="1437"/>
      <c r="B146" s="1481" t="s">
        <v>687</v>
      </c>
      <c r="C146" s="1696"/>
      <c r="D146" s="1697"/>
      <c r="E146" s="965"/>
      <c r="F146" s="1506"/>
      <c r="G146" s="1467" t="s">
        <v>1515</v>
      </c>
      <c r="H146" s="1491"/>
      <c r="I146" s="94"/>
    </row>
    <row r="147" spans="1:10" ht="13.5" thickBot="1" x14ac:dyDescent="0.25">
      <c r="A147" s="860"/>
      <c r="B147" s="422"/>
      <c r="C147" s="910"/>
      <c r="D147" s="911" t="s">
        <v>971</v>
      </c>
      <c r="E147" s="422"/>
      <c r="F147" s="361" t="s">
        <v>1657</v>
      </c>
      <c r="G147" s="271"/>
      <c r="H147" s="850"/>
      <c r="I147" s="94"/>
    </row>
    <row r="148" spans="1:10" ht="13.5" thickBot="1" x14ac:dyDescent="0.25">
      <c r="A148" s="859"/>
      <c r="B148" s="271"/>
      <c r="C148" s="1492" t="s">
        <v>689</v>
      </c>
      <c r="D148" s="1493"/>
      <c r="E148" s="271"/>
      <c r="F148" s="271"/>
      <c r="G148" s="1463"/>
      <c r="H148" s="1494" t="s">
        <v>1096</v>
      </c>
      <c r="I148" s="94"/>
    </row>
    <row r="149" spans="1:10" x14ac:dyDescent="0.2">
      <c r="A149" s="1438"/>
      <c r="B149" s="1447" t="s">
        <v>688</v>
      </c>
      <c r="C149" s="1696"/>
      <c r="D149" s="1697"/>
      <c r="E149" s="571"/>
      <c r="F149" s="862" t="s">
        <v>1086</v>
      </c>
      <c r="G149" s="271"/>
      <c r="H149" s="850"/>
      <c r="I149" s="94"/>
      <c r="J149" s="354"/>
    </row>
    <row r="150" spans="1:10" x14ac:dyDescent="0.2">
      <c r="A150" s="859"/>
      <c r="B150" s="854"/>
      <c r="C150" s="1460" t="s">
        <v>917</v>
      </c>
      <c r="D150" s="1460"/>
      <c r="E150" s="271"/>
      <c r="F150" s="854"/>
      <c r="G150" s="271"/>
      <c r="H150" s="850"/>
      <c r="I150" s="94"/>
    </row>
    <row r="151" spans="1:10" x14ac:dyDescent="0.2">
      <c r="A151" s="860"/>
      <c r="B151" s="861"/>
      <c r="C151" s="1696"/>
      <c r="D151" s="1697"/>
      <c r="E151" s="571"/>
      <c r="F151" s="225" t="s">
        <v>1086</v>
      </c>
      <c r="G151" s="422"/>
      <c r="H151" s="852"/>
      <c r="I151" s="94"/>
    </row>
    <row r="152" spans="1:10" x14ac:dyDescent="0.2">
      <c r="A152" s="859"/>
      <c r="B152" s="854"/>
      <c r="C152" s="1460"/>
      <c r="D152" s="1460"/>
      <c r="E152" s="271"/>
      <c r="F152" s="1477"/>
      <c r="G152" s="1478"/>
      <c r="H152" s="1479" t="s">
        <v>1097</v>
      </c>
      <c r="I152" s="94"/>
      <c r="J152" s="354"/>
    </row>
    <row r="153" spans="1:10" ht="13.5" thickBot="1" x14ac:dyDescent="0.25">
      <c r="A153" s="1437"/>
      <c r="B153" s="1450" t="s">
        <v>704</v>
      </c>
      <c r="C153" s="1725"/>
      <c r="D153" s="1726"/>
      <c r="E153" s="571"/>
      <c r="F153" s="858" t="s">
        <v>1086</v>
      </c>
      <c r="G153" s="622"/>
      <c r="H153" s="623"/>
      <c r="I153" s="94"/>
    </row>
    <row r="154" spans="1:10" ht="13.5" thickBot="1" x14ac:dyDescent="0.25">
      <c r="A154" s="1484"/>
      <c r="B154" s="97"/>
      <c r="C154" s="1739"/>
      <c r="D154" s="1739"/>
      <c r="E154" s="2"/>
      <c r="F154" s="854"/>
      <c r="G154" s="271"/>
      <c r="H154" s="1485" t="s">
        <v>1098</v>
      </c>
      <c r="I154" s="94"/>
    </row>
    <row r="155" spans="1:10" ht="13.5" x14ac:dyDescent="0.25">
      <c r="A155" s="1438"/>
      <c r="B155" s="1447" t="s">
        <v>690</v>
      </c>
      <c r="C155" s="1696"/>
      <c r="D155" s="1697"/>
      <c r="E155" s="573"/>
      <c r="F155" s="857"/>
      <c r="G155" s="848"/>
      <c r="H155" s="850"/>
      <c r="I155" s="94"/>
      <c r="J155" s="354"/>
    </row>
    <row r="156" spans="1:10" ht="13.5" x14ac:dyDescent="0.25">
      <c r="A156" s="1440"/>
      <c r="B156" s="1448" t="s">
        <v>691</v>
      </c>
      <c r="C156" s="1725"/>
      <c r="D156" s="1726"/>
      <c r="E156" s="573"/>
      <c r="F156" s="522"/>
      <c r="G156" s="271"/>
      <c r="H156" s="850"/>
      <c r="I156" s="94"/>
    </row>
    <row r="157" spans="1:10" ht="13.5" x14ac:dyDescent="0.25">
      <c r="A157" s="1440"/>
      <c r="B157" s="1448" t="s">
        <v>692</v>
      </c>
      <c r="C157" s="1696"/>
      <c r="D157" s="1697"/>
      <c r="E157" s="573"/>
      <c r="F157" s="522"/>
      <c r="G157" s="271"/>
      <c r="H157" s="850"/>
      <c r="I157" s="94"/>
    </row>
    <row r="158" spans="1:10" ht="13.5" x14ac:dyDescent="0.25">
      <c r="A158" s="1445"/>
      <c r="B158" s="1451" t="s">
        <v>693</v>
      </c>
      <c r="C158" s="1727"/>
      <c r="D158" s="1728"/>
      <c r="E158" s="573"/>
      <c r="F158" s="855"/>
      <c r="G158" s="422"/>
      <c r="H158" s="852"/>
      <c r="I158" s="94"/>
      <c r="J158" s="354"/>
    </row>
    <row r="159" spans="1:10" x14ac:dyDescent="0.2">
      <c r="A159" s="94"/>
      <c r="B159" s="551"/>
      <c r="C159" s="509"/>
      <c r="D159" s="913"/>
      <c r="E159" s="94"/>
      <c r="F159" s="551"/>
      <c r="G159" s="94"/>
      <c r="H159" s="94"/>
      <c r="I159" s="94"/>
    </row>
    <row r="160" spans="1:10" x14ac:dyDescent="0.2">
      <c r="A160" s="1723" t="s">
        <v>970</v>
      </c>
      <c r="B160" s="1724"/>
      <c r="C160" s="1696"/>
      <c r="D160" s="1697"/>
      <c r="E160" s="573"/>
      <c r="F160" s="550" t="s">
        <v>694</v>
      </c>
      <c r="G160" s="94"/>
      <c r="H160" s="94"/>
      <c r="I160" s="94"/>
    </row>
    <row r="161" spans="1:10" x14ac:dyDescent="0.2">
      <c r="A161" s="94"/>
      <c r="B161" s="551"/>
      <c r="C161" s="732" t="s">
        <v>925</v>
      </c>
      <c r="D161" s="551"/>
      <c r="E161" s="1694"/>
      <c r="F161" s="551"/>
      <c r="G161" s="94"/>
      <c r="H161" s="94"/>
      <c r="I161" s="94"/>
      <c r="J161" s="354"/>
    </row>
    <row r="162" spans="1:10" x14ac:dyDescent="0.2">
      <c r="A162" s="94"/>
      <c r="B162" s="551"/>
      <c r="C162" s="94"/>
      <c r="D162" s="551"/>
      <c r="E162" s="1462">
        <f>C92+ELEVATIONPRICE+PAINTSELECTIONPRICING+HOMESITEPRICE+CABUPGRADEPRICE+WASHERDRYERPRICE+REFERPRICE+GASRANGEPRICE+KITCHUPGRADEPRICE+MSTRUPGRADEPRICE+BACKSPLASHPRICE+HARDWAREPRICE+FIXTUREUPGRADE+DENPRICE+FIREPLACEUPGRADEPRICE+FINISHEDBSMTPRICE+WINDOWPKGPRICE+WOODCERAMICPRICE+WOODMAINFLOORPRICE+FLOORADJUSTMENTPRICE+VINYLFLOORINGDININGPRICING+THREECARGARAGEPRICE+SECURITYSTEREOPRICE+STEREOPREWIREPRICE+MULTIRMAUDIOPRICE+STANDALONETVPRICE+TRIMPRICE+DECKPRICE+SPRINKLERPRICE+SPLITWALKOUTPRICE+TWOSTORYWALKOUTPRICE+ADDWINDOWSPRICE+MISC1PRICE+MISC2PRICE+MISC3PRICE+MISC4PRICE+E145+DROPZONEPRICE+(SAVINGSEVENT*-1)</f>
        <v>0</v>
      </c>
      <c r="F162" s="494"/>
      <c r="G162" s="80"/>
      <c r="H162" s="94"/>
      <c r="I162" s="94"/>
    </row>
    <row r="163" spans="1:10" ht="13.5" thickBot="1" x14ac:dyDescent="0.25">
      <c r="A163" s="94"/>
      <c r="B163" s="551"/>
      <c r="C163" s="94"/>
      <c r="D163" s="551"/>
      <c r="E163" s="94"/>
      <c r="F163" s="511" t="s">
        <v>1048</v>
      </c>
      <c r="G163" s="80"/>
      <c r="H163" s="94"/>
      <c r="I163" s="94"/>
    </row>
    <row r="164" spans="1:10" ht="13.5" thickBot="1" x14ac:dyDescent="0.25">
      <c r="A164" s="569"/>
      <c r="B164" s="570"/>
      <c r="C164" s="569"/>
      <c r="D164" s="570"/>
      <c r="E164" s="359" t="s">
        <v>512</v>
      </c>
      <c r="F164" s="1511"/>
      <c r="G164" s="865"/>
      <c r="H164" s="94"/>
      <c r="I164" s="94"/>
      <c r="J164" s="354"/>
    </row>
    <row r="165" spans="1:10" x14ac:dyDescent="0.2">
      <c r="A165" s="94"/>
      <c r="B165" s="551"/>
      <c r="C165" s="94"/>
      <c r="D165" s="551"/>
      <c r="E165" s="551"/>
      <c r="F165" s="99" t="s">
        <v>505</v>
      </c>
      <c r="H165" s="94"/>
      <c r="I165" s="94"/>
    </row>
    <row r="166" spans="1:10" x14ac:dyDescent="0.2">
      <c r="A166" s="94"/>
      <c r="B166" s="94"/>
      <c r="C166" s="94"/>
      <c r="D166" s="94"/>
      <c r="E166" s="298"/>
      <c r="F166" s="99" t="s">
        <v>504</v>
      </c>
      <c r="H166" s="94"/>
      <c r="I166" s="94"/>
    </row>
    <row r="167" spans="1:10" ht="13.5" thickBot="1" x14ac:dyDescent="0.25">
      <c r="A167" s="94"/>
      <c r="B167" s="357"/>
      <c r="C167" s="358"/>
      <c r="D167" s="357"/>
      <c r="E167" s="94"/>
      <c r="F167" s="99" t="s">
        <v>1554</v>
      </c>
      <c r="G167" s="94"/>
      <c r="H167" s="94"/>
      <c r="I167" s="94"/>
      <c r="J167" s="354"/>
    </row>
    <row r="168" spans="1:10" x14ac:dyDescent="0.2">
      <c r="A168" s="94"/>
      <c r="B168" s="94"/>
      <c r="C168" s="94"/>
      <c r="D168" s="1215"/>
      <c r="E168" s="1216" t="s">
        <v>1343</v>
      </c>
      <c r="F168" s="503"/>
      <c r="G168" s="94"/>
      <c r="H168" s="94"/>
      <c r="I168" s="94"/>
    </row>
    <row r="169" spans="1:10" x14ac:dyDescent="0.2">
      <c r="A169" s="94"/>
      <c r="B169" s="551"/>
      <c r="C169" s="94"/>
      <c r="D169" s="1217"/>
      <c r="E169" s="2"/>
      <c r="F169" s="1218"/>
      <c r="G169" s="94"/>
      <c r="H169" s="94"/>
      <c r="I169" s="94"/>
    </row>
    <row r="170" spans="1:10" x14ac:dyDescent="0.2">
      <c r="A170" s="94"/>
      <c r="B170" s="551"/>
      <c r="C170" s="94"/>
      <c r="D170" s="1217"/>
      <c r="E170" s="616" t="s">
        <v>1344</v>
      </c>
      <c r="F170" s="1218"/>
      <c r="G170" s="94"/>
      <c r="H170" s="94"/>
      <c r="I170" s="94"/>
    </row>
    <row r="171" spans="1:10" x14ac:dyDescent="0.2">
      <c r="A171" s="94"/>
      <c r="D171" s="1217"/>
      <c r="E171" s="2"/>
      <c r="F171" s="1218"/>
      <c r="G171" s="94"/>
      <c r="H171" s="94"/>
      <c r="I171" s="94"/>
    </row>
    <row r="172" spans="1:10" x14ac:dyDescent="0.2">
      <c r="A172" s="94"/>
      <c r="D172" s="1217"/>
      <c r="E172" s="616" t="s">
        <v>1345</v>
      </c>
      <c r="F172" s="1218"/>
      <c r="G172" s="94"/>
      <c r="H172" s="94"/>
      <c r="I172" s="94"/>
    </row>
    <row r="173" spans="1:10" x14ac:dyDescent="0.2">
      <c r="A173" s="94"/>
      <c r="B173" s="551"/>
      <c r="C173" s="94"/>
      <c r="D173" s="1217"/>
      <c r="E173" s="271"/>
      <c r="F173" s="1218"/>
      <c r="G173" s="94"/>
      <c r="H173" s="94"/>
      <c r="I173" s="94"/>
    </row>
    <row r="174" spans="1:10" ht="13.5" thickBot="1" x14ac:dyDescent="0.25">
      <c r="A174" s="94"/>
      <c r="B174" s="304" t="s">
        <v>441</v>
      </c>
      <c r="C174" s="305">
        <f>C56</f>
        <v>42824</v>
      </c>
      <c r="D174" s="1219"/>
      <c r="E174" s="1358" t="s">
        <v>1419</v>
      </c>
      <c r="F174" s="1220"/>
      <c r="G174" s="94"/>
      <c r="H174" s="94"/>
      <c r="I174" s="94"/>
    </row>
    <row r="175" spans="1:10" x14ac:dyDescent="0.2">
      <c r="G175" s="94"/>
      <c r="H175" s="94"/>
      <c r="I175" s="94"/>
    </row>
    <row r="176" spans="1:10" x14ac:dyDescent="0.2">
      <c r="B176" s="50"/>
      <c r="D176" s="50"/>
      <c r="F176" s="50"/>
    </row>
    <row r="177" spans="1:6" x14ac:dyDescent="0.2">
      <c r="B177" s="50"/>
      <c r="D177" s="50"/>
      <c r="F177" s="50"/>
    </row>
    <row r="178" spans="1:6" x14ac:dyDescent="0.2">
      <c r="B178" s="50"/>
      <c r="D178" s="50"/>
      <c r="F178" s="50"/>
    </row>
    <row r="179" spans="1:6" ht="18.75" customHeight="1" x14ac:dyDescent="0.2">
      <c r="B179" s="50"/>
      <c r="D179" s="50"/>
      <c r="F179" s="50"/>
    </row>
    <row r="180" spans="1:6" ht="18" x14ac:dyDescent="0.25">
      <c r="A180" s="1406" t="s">
        <v>1532</v>
      </c>
      <c r="B180" s="50"/>
      <c r="D180" s="50"/>
      <c r="F180" s="50"/>
    </row>
    <row r="181" spans="1:6" x14ac:dyDescent="0.2">
      <c r="B181" s="50"/>
      <c r="D181" s="50"/>
      <c r="F181" s="50"/>
    </row>
    <row r="182" spans="1:6" x14ac:dyDescent="0.2">
      <c r="D182" s="50"/>
      <c r="F182" s="50"/>
    </row>
    <row r="183" spans="1:6" ht="15" x14ac:dyDescent="0.2">
      <c r="B183" s="1407" t="s">
        <v>1023</v>
      </c>
      <c r="C183" s="1404">
        <f>C28</f>
        <v>0</v>
      </c>
      <c r="D183" s="50"/>
      <c r="F183" s="50"/>
    </row>
    <row r="184" spans="1:6" ht="15" x14ac:dyDescent="0.2">
      <c r="B184" s="1407" t="s">
        <v>198</v>
      </c>
      <c r="C184" s="1404">
        <f>D84</f>
        <v>0</v>
      </c>
      <c r="D184" s="50"/>
      <c r="F184" s="50"/>
    </row>
    <row r="185" spans="1:6" ht="15" x14ac:dyDescent="0.2">
      <c r="B185" s="1407" t="s">
        <v>1537</v>
      </c>
      <c r="C185" s="1404">
        <f>D82</f>
        <v>0</v>
      </c>
      <c r="D185" s="50"/>
      <c r="F185" s="50"/>
    </row>
    <row r="186" spans="1:6" x14ac:dyDescent="0.2">
      <c r="D186" s="50"/>
      <c r="F186" s="50"/>
    </row>
    <row r="187" spans="1:6" x14ac:dyDescent="0.2">
      <c r="D187" s="50"/>
      <c r="F187" s="50"/>
    </row>
    <row r="188" spans="1:6" ht="15" x14ac:dyDescent="0.2">
      <c r="A188" s="1408" t="s">
        <v>1533</v>
      </c>
      <c r="B188" s="1407"/>
      <c r="C188" s="1408"/>
      <c r="D188" s="1407"/>
      <c r="E188" s="1408"/>
      <c r="F188" s="50"/>
    </row>
    <row r="189" spans="1:6" ht="15" x14ac:dyDescent="0.2">
      <c r="A189" s="1408" t="s">
        <v>1534</v>
      </c>
      <c r="B189" s="1407"/>
      <c r="C189" s="1408"/>
      <c r="D189" s="1407"/>
      <c r="E189" s="1408"/>
      <c r="F189" s="50"/>
    </row>
    <row r="190" spans="1:6" ht="15" x14ac:dyDescent="0.2">
      <c r="A190" s="1408" t="s">
        <v>1535</v>
      </c>
      <c r="B190" s="1407"/>
      <c r="C190" s="1408"/>
      <c r="D190" s="1407"/>
      <c r="E190" s="1408"/>
      <c r="F190" s="50"/>
    </row>
    <row r="191" spans="1:6" ht="15" x14ac:dyDescent="0.2">
      <c r="A191" s="1408"/>
      <c r="B191" s="1407"/>
      <c r="C191" s="1408"/>
      <c r="D191" s="1407"/>
      <c r="E191" s="1408"/>
      <c r="F191" s="50"/>
    </row>
    <row r="192" spans="1:6" ht="15" x14ac:dyDescent="0.2">
      <c r="A192" s="1408"/>
      <c r="B192" s="1407"/>
      <c r="C192" s="1408"/>
      <c r="D192" s="1407"/>
      <c r="E192" s="1408"/>
      <c r="F192" s="50"/>
    </row>
    <row r="193" spans="1:6" ht="15.75" x14ac:dyDescent="0.25">
      <c r="A193" s="1237" t="s">
        <v>1536</v>
      </c>
      <c r="B193" s="1407"/>
      <c r="C193" s="1408"/>
      <c r="D193" s="1407"/>
      <c r="E193" s="1408"/>
      <c r="F193" s="50"/>
    </row>
    <row r="194" spans="1:6" ht="15" x14ac:dyDescent="0.2">
      <c r="A194" s="1408"/>
      <c r="B194" s="1407"/>
      <c r="C194" s="1408"/>
      <c r="D194" s="1407"/>
      <c r="E194" s="1408"/>
      <c r="F194" s="50"/>
    </row>
    <row r="195" spans="1:6" ht="15" x14ac:dyDescent="0.2">
      <c r="A195" s="1408"/>
      <c r="B195" s="1407"/>
      <c r="C195" s="1408"/>
      <c r="D195" s="1407"/>
      <c r="E195" s="1408"/>
      <c r="F195" s="50"/>
    </row>
    <row r="196" spans="1:6" ht="15" x14ac:dyDescent="0.2">
      <c r="A196" s="1408"/>
      <c r="B196" s="1407"/>
      <c r="C196" s="1408"/>
      <c r="D196" s="1407"/>
      <c r="E196" s="1408"/>
      <c r="F196" s="50"/>
    </row>
    <row r="197" spans="1:6" ht="15" x14ac:dyDescent="0.2">
      <c r="A197" s="1408"/>
      <c r="B197" s="1407"/>
      <c r="C197" s="1408"/>
      <c r="D197" s="1407"/>
      <c r="E197" s="1408"/>
      <c r="F197" s="50"/>
    </row>
    <row r="198" spans="1:6" ht="15" x14ac:dyDescent="0.2">
      <c r="A198" s="1409"/>
      <c r="B198" s="1410"/>
      <c r="C198" s="1409"/>
      <c r="D198" s="1407"/>
      <c r="E198" s="1408"/>
      <c r="F198" s="50"/>
    </row>
    <row r="199" spans="1:6" ht="15" x14ac:dyDescent="0.2">
      <c r="A199" s="1408" t="s">
        <v>1538</v>
      </c>
      <c r="B199" s="1407"/>
      <c r="C199" s="1407" t="s">
        <v>1026</v>
      </c>
      <c r="D199" s="1407"/>
      <c r="E199" s="1408"/>
      <c r="F199" s="50"/>
    </row>
    <row r="200" spans="1:6" ht="15" x14ac:dyDescent="0.2">
      <c r="A200" s="1408"/>
      <c r="B200" s="1407"/>
      <c r="C200" s="1408"/>
      <c r="D200" s="1407"/>
      <c r="E200" s="1408"/>
      <c r="F200" s="50"/>
    </row>
    <row r="201" spans="1:6" ht="15" x14ac:dyDescent="0.2">
      <c r="A201" s="1408"/>
      <c r="B201" s="1407"/>
      <c r="C201" s="1408"/>
      <c r="D201" s="1407"/>
      <c r="E201" s="1408"/>
      <c r="F201" s="50"/>
    </row>
    <row r="202" spans="1:6" ht="15" x14ac:dyDescent="0.2">
      <c r="A202" s="1409"/>
      <c r="B202" s="1410"/>
      <c r="C202" s="1409"/>
      <c r="D202" s="1407"/>
      <c r="E202" s="1408"/>
      <c r="F202" s="50"/>
    </row>
    <row r="203" spans="1:6" ht="15" x14ac:dyDescent="0.2">
      <c r="A203" s="1408" t="s">
        <v>1538</v>
      </c>
      <c r="B203" s="1407"/>
      <c r="C203" s="1407" t="s">
        <v>1026</v>
      </c>
      <c r="D203" s="1407"/>
      <c r="E203" s="1408"/>
      <c r="F203" s="50"/>
    </row>
    <row r="204" spans="1:6" x14ac:dyDescent="0.2">
      <c r="B204" s="50"/>
      <c r="D204" s="50"/>
      <c r="F204" s="50"/>
    </row>
    <row r="205" spans="1:6" x14ac:dyDescent="0.2">
      <c r="B205" s="50"/>
      <c r="D205" s="50"/>
      <c r="F205" s="50"/>
    </row>
    <row r="206" spans="1:6" x14ac:dyDescent="0.2">
      <c r="B206" s="50"/>
      <c r="D206" s="50"/>
      <c r="F206" s="50"/>
    </row>
    <row r="207" spans="1:6" ht="18" x14ac:dyDescent="0.25">
      <c r="B207" s="1405" t="s">
        <v>1539</v>
      </c>
      <c r="D207" s="50"/>
      <c r="F207" s="50"/>
    </row>
    <row r="208" spans="1:6" x14ac:dyDescent="0.2">
      <c r="B208" s="50"/>
      <c r="D208" s="50"/>
      <c r="F208" s="50"/>
    </row>
    <row r="209" spans="2:6" x14ac:dyDescent="0.2">
      <c r="B209" s="50"/>
      <c r="D209" s="50"/>
      <c r="F209" s="50"/>
    </row>
    <row r="210" spans="2:6" x14ac:dyDescent="0.2">
      <c r="B210" s="50"/>
      <c r="D210" s="50"/>
      <c r="F210" s="50"/>
    </row>
    <row r="211" spans="2:6" ht="21" x14ac:dyDescent="0.35">
      <c r="B211" s="1411" t="s">
        <v>1540</v>
      </c>
      <c r="C211" s="1412" t="s">
        <v>1541</v>
      </c>
      <c r="D211" s="50"/>
      <c r="F211" s="50"/>
    </row>
    <row r="212" spans="2:6" x14ac:dyDescent="0.2">
      <c r="B212" s="50"/>
      <c r="D212" s="50"/>
      <c r="F212" s="50"/>
    </row>
    <row r="213" spans="2:6" ht="21" x14ac:dyDescent="0.35">
      <c r="B213" s="1411" t="s">
        <v>1540</v>
      </c>
      <c r="C213" s="1412" t="s">
        <v>1542</v>
      </c>
      <c r="D213" s="50"/>
      <c r="F213" s="50"/>
    </row>
    <row r="214" spans="2:6" x14ac:dyDescent="0.2">
      <c r="B214" s="50"/>
      <c r="D214" s="50"/>
      <c r="F214" s="50"/>
    </row>
    <row r="215" spans="2:6" ht="21" x14ac:dyDescent="0.35">
      <c r="B215" s="1411" t="s">
        <v>1540</v>
      </c>
      <c r="C215" s="1412" t="s">
        <v>1543</v>
      </c>
      <c r="D215" s="50"/>
      <c r="F215" s="50"/>
    </row>
    <row r="216" spans="2:6" x14ac:dyDescent="0.2">
      <c r="B216" s="50"/>
      <c r="D216" s="50"/>
      <c r="F216" s="50"/>
    </row>
    <row r="217" spans="2:6" ht="21" x14ac:dyDescent="0.35">
      <c r="B217" s="1411" t="s">
        <v>1540</v>
      </c>
      <c r="C217" s="1412" t="s">
        <v>1544</v>
      </c>
      <c r="D217" s="50"/>
      <c r="F217" s="50"/>
    </row>
    <row r="218" spans="2:6" x14ac:dyDescent="0.2">
      <c r="B218" s="50"/>
      <c r="D218" s="50"/>
      <c r="F218" s="50"/>
    </row>
    <row r="219" spans="2:6" ht="21" x14ac:dyDescent="0.35">
      <c r="B219" s="1411" t="s">
        <v>1540</v>
      </c>
      <c r="C219" s="1412" t="s">
        <v>1545</v>
      </c>
      <c r="D219" s="50"/>
      <c r="F219" s="50"/>
    </row>
    <row r="220" spans="2:6" x14ac:dyDescent="0.2">
      <c r="B220" s="50"/>
      <c r="D220" s="50"/>
      <c r="F220" s="50"/>
    </row>
    <row r="221" spans="2:6" x14ac:dyDescent="0.2">
      <c r="B221" s="50"/>
      <c r="D221" s="50"/>
      <c r="F221" s="50"/>
    </row>
    <row r="222" spans="2:6" x14ac:dyDescent="0.2">
      <c r="B222" s="50"/>
      <c r="D222" s="50"/>
      <c r="F222" s="50"/>
    </row>
    <row r="223" spans="2:6" x14ac:dyDescent="0.2">
      <c r="B223" s="50"/>
      <c r="D223" s="50"/>
      <c r="F223" s="50"/>
    </row>
    <row r="224" spans="2:6" x14ac:dyDescent="0.2">
      <c r="B224" s="50"/>
      <c r="D224" s="50"/>
      <c r="F224" s="50"/>
    </row>
    <row r="225" spans="2:6" x14ac:dyDescent="0.2">
      <c r="B225" s="50"/>
      <c r="D225" s="50"/>
      <c r="F225" s="50"/>
    </row>
    <row r="226" spans="2:6" x14ac:dyDescent="0.2">
      <c r="B226" s="50"/>
      <c r="D226" s="50"/>
      <c r="F226" s="50"/>
    </row>
    <row r="227" spans="2:6" x14ac:dyDescent="0.2">
      <c r="B227" s="50"/>
      <c r="D227" s="50"/>
      <c r="F227" s="50"/>
    </row>
    <row r="228" spans="2:6" x14ac:dyDescent="0.2">
      <c r="B228" s="50"/>
      <c r="D228" s="50"/>
      <c r="F228" s="50"/>
    </row>
    <row r="229" spans="2:6" x14ac:dyDescent="0.2">
      <c r="B229" s="50"/>
      <c r="D229" s="50"/>
      <c r="F229" s="50"/>
    </row>
    <row r="230" spans="2:6" x14ac:dyDescent="0.2">
      <c r="B230" s="50"/>
      <c r="D230" s="50"/>
      <c r="F230" s="50"/>
    </row>
    <row r="231" spans="2:6" x14ac:dyDescent="0.2">
      <c r="B231" s="50"/>
      <c r="D231" s="50"/>
      <c r="F231" s="50"/>
    </row>
    <row r="232" spans="2:6" x14ac:dyDescent="0.2">
      <c r="B232" s="50"/>
      <c r="D232" s="50"/>
      <c r="F232" s="50"/>
    </row>
    <row r="233" spans="2:6" x14ac:dyDescent="0.2">
      <c r="B233" s="50"/>
      <c r="D233" s="50"/>
      <c r="F233" s="50"/>
    </row>
    <row r="234" spans="2:6" x14ac:dyDescent="0.2">
      <c r="B234" s="50"/>
      <c r="D234" s="50"/>
      <c r="F234" s="50"/>
    </row>
    <row r="235" spans="2:6" x14ac:dyDescent="0.2">
      <c r="B235" s="50"/>
      <c r="D235" s="50"/>
      <c r="F235" s="50"/>
    </row>
    <row r="236" spans="2:6" x14ac:dyDescent="0.2">
      <c r="B236" s="50"/>
      <c r="D236" s="50"/>
      <c r="F236" s="50"/>
    </row>
    <row r="237" spans="2:6" x14ac:dyDescent="0.2">
      <c r="B237" s="50"/>
      <c r="D237" s="50"/>
      <c r="F237" s="50"/>
    </row>
    <row r="238" spans="2:6" x14ac:dyDescent="0.2">
      <c r="B238" s="50"/>
      <c r="D238" s="50"/>
      <c r="F238" s="50"/>
    </row>
    <row r="239" spans="2:6" x14ac:dyDescent="0.2">
      <c r="B239" s="50"/>
      <c r="D239" s="50"/>
      <c r="F239" s="50"/>
    </row>
    <row r="240" spans="2:6" x14ac:dyDescent="0.2">
      <c r="B240" s="50"/>
      <c r="D240" s="50"/>
      <c r="F240" s="50"/>
    </row>
    <row r="241" spans="2:6" x14ac:dyDescent="0.2">
      <c r="B241" s="50"/>
      <c r="D241" s="50"/>
      <c r="F241" s="50"/>
    </row>
    <row r="242" spans="2:6" x14ac:dyDescent="0.2">
      <c r="B242" s="50"/>
      <c r="D242" s="50"/>
      <c r="F242" s="50"/>
    </row>
    <row r="243" spans="2:6" x14ac:dyDescent="0.2">
      <c r="B243" s="50"/>
      <c r="D243" s="50"/>
      <c r="F243" s="50"/>
    </row>
    <row r="244" spans="2:6" x14ac:dyDescent="0.2">
      <c r="B244" s="50"/>
      <c r="D244" s="50"/>
      <c r="F244" s="50"/>
    </row>
    <row r="245" spans="2:6" x14ac:dyDescent="0.2">
      <c r="B245" s="50"/>
      <c r="D245" s="50"/>
      <c r="F245" s="50"/>
    </row>
    <row r="246" spans="2:6" x14ac:dyDescent="0.2">
      <c r="B246" s="50"/>
      <c r="D246" s="50"/>
      <c r="F246" s="50"/>
    </row>
    <row r="247" spans="2:6" x14ac:dyDescent="0.2">
      <c r="B247" s="50"/>
      <c r="D247" s="50"/>
      <c r="F247" s="50"/>
    </row>
    <row r="248" spans="2:6" x14ac:dyDescent="0.2">
      <c r="B248" s="50"/>
      <c r="D248" s="50"/>
      <c r="F248" s="50"/>
    </row>
    <row r="249" spans="2:6" x14ac:dyDescent="0.2">
      <c r="B249" s="50"/>
      <c r="D249" s="50"/>
      <c r="F249" s="50"/>
    </row>
    <row r="250" spans="2:6" x14ac:dyDescent="0.2">
      <c r="B250" s="50"/>
      <c r="D250" s="50"/>
      <c r="F250" s="50"/>
    </row>
    <row r="251" spans="2:6" x14ac:dyDescent="0.2">
      <c r="B251" s="50"/>
      <c r="D251" s="50"/>
      <c r="F251" s="50"/>
    </row>
    <row r="252" spans="2:6" x14ac:dyDescent="0.2">
      <c r="B252" s="50"/>
      <c r="D252" s="50"/>
      <c r="F252" s="50"/>
    </row>
    <row r="253" spans="2:6" x14ac:dyDescent="0.2">
      <c r="B253" s="50"/>
      <c r="D253" s="50"/>
      <c r="F253" s="50"/>
    </row>
    <row r="254" spans="2:6" x14ac:dyDescent="0.2">
      <c r="B254" s="50"/>
      <c r="D254" s="50"/>
      <c r="F254" s="50"/>
    </row>
    <row r="255" spans="2:6" x14ac:dyDescent="0.2">
      <c r="B255" s="50"/>
      <c r="D255" s="50"/>
      <c r="F255" s="50"/>
    </row>
    <row r="256" spans="2:6" x14ac:dyDescent="0.2">
      <c r="B256" s="50"/>
      <c r="D256" s="50"/>
      <c r="F256" s="50"/>
    </row>
    <row r="257" spans="2:6" x14ac:dyDescent="0.2">
      <c r="B257" s="50"/>
      <c r="D257" s="50"/>
      <c r="F257" s="50"/>
    </row>
    <row r="258" spans="2:6" x14ac:dyDescent="0.2">
      <c r="B258" s="50"/>
      <c r="D258" s="50"/>
      <c r="F258" s="50"/>
    </row>
    <row r="259" spans="2:6" x14ac:dyDescent="0.2">
      <c r="B259" s="50"/>
      <c r="D259" s="50"/>
      <c r="F259" s="50"/>
    </row>
    <row r="260" spans="2:6" x14ac:dyDescent="0.2">
      <c r="B260" s="50"/>
      <c r="D260" s="50"/>
      <c r="F260" s="50"/>
    </row>
    <row r="261" spans="2:6" x14ac:dyDescent="0.2">
      <c r="B261" s="50"/>
      <c r="D261" s="50"/>
      <c r="F261" s="50"/>
    </row>
    <row r="262" spans="2:6" x14ac:dyDescent="0.2">
      <c r="B262" s="50"/>
      <c r="D262" s="50"/>
      <c r="F262" s="50"/>
    </row>
    <row r="263" spans="2:6" x14ac:dyDescent="0.2">
      <c r="B263" s="50"/>
      <c r="D263" s="50"/>
      <c r="F263" s="50"/>
    </row>
    <row r="264" spans="2:6" x14ac:dyDescent="0.2">
      <c r="B264" s="50"/>
      <c r="D264" s="50"/>
      <c r="F264" s="50"/>
    </row>
    <row r="265" spans="2:6" x14ac:dyDescent="0.2">
      <c r="B265" s="50"/>
      <c r="D265" s="50"/>
      <c r="F265" s="50"/>
    </row>
    <row r="266" spans="2:6" x14ac:dyDescent="0.2">
      <c r="B266" s="50"/>
      <c r="D266" s="50"/>
      <c r="F266" s="50"/>
    </row>
    <row r="267" spans="2:6" x14ac:dyDescent="0.2">
      <c r="B267" s="50"/>
      <c r="D267" s="50"/>
      <c r="F267" s="50"/>
    </row>
    <row r="268" spans="2:6" x14ac:dyDescent="0.2">
      <c r="B268" s="50"/>
      <c r="D268" s="50"/>
      <c r="F268" s="50"/>
    </row>
    <row r="269" spans="2:6" x14ac:dyDescent="0.2">
      <c r="B269" s="50"/>
      <c r="D269" s="50"/>
      <c r="F269" s="50"/>
    </row>
    <row r="270" spans="2:6" x14ac:dyDescent="0.2">
      <c r="B270" s="50"/>
      <c r="D270" s="50"/>
      <c r="F270" s="50"/>
    </row>
    <row r="271" spans="2:6" x14ac:dyDescent="0.2">
      <c r="B271" s="50"/>
      <c r="D271" s="50"/>
      <c r="F271" s="50"/>
    </row>
    <row r="272" spans="2:6" x14ac:dyDescent="0.2">
      <c r="B272" s="50"/>
      <c r="D272" s="50"/>
      <c r="F272" s="50"/>
    </row>
    <row r="273" spans="2:6" x14ac:dyDescent="0.2">
      <c r="B273" s="50"/>
      <c r="D273" s="50"/>
      <c r="F273" s="50"/>
    </row>
    <row r="274" spans="2:6" x14ac:dyDescent="0.2">
      <c r="B274" s="50"/>
      <c r="D274" s="50"/>
      <c r="F274" s="50"/>
    </row>
    <row r="275" spans="2:6" x14ac:dyDescent="0.2">
      <c r="B275" s="50"/>
      <c r="D275" s="50"/>
      <c r="F275" s="50"/>
    </row>
    <row r="276" spans="2:6" x14ac:dyDescent="0.2">
      <c r="B276" s="50"/>
      <c r="D276" s="50"/>
      <c r="F276" s="50"/>
    </row>
    <row r="277" spans="2:6" x14ac:dyDescent="0.2">
      <c r="B277" s="50"/>
      <c r="D277" s="50"/>
      <c r="F277" s="50"/>
    </row>
    <row r="278" spans="2:6" x14ac:dyDescent="0.2">
      <c r="B278" s="50"/>
      <c r="D278" s="50"/>
      <c r="F278" s="50"/>
    </row>
    <row r="279" spans="2:6" x14ac:dyDescent="0.2">
      <c r="B279" s="50"/>
      <c r="D279" s="50"/>
      <c r="F279" s="50"/>
    </row>
    <row r="280" spans="2:6" x14ac:dyDescent="0.2">
      <c r="B280" s="50"/>
      <c r="D280" s="50"/>
      <c r="F280" s="50"/>
    </row>
    <row r="281" spans="2:6" x14ac:dyDescent="0.2">
      <c r="B281" s="50"/>
      <c r="D281" s="50"/>
      <c r="F281" s="50"/>
    </row>
    <row r="282" spans="2:6" x14ac:dyDescent="0.2">
      <c r="B282" s="50"/>
      <c r="D282" s="50"/>
      <c r="F282" s="50"/>
    </row>
    <row r="283" spans="2:6" x14ac:dyDescent="0.2">
      <c r="B283" s="50"/>
      <c r="D283" s="50"/>
      <c r="F283" s="50"/>
    </row>
    <row r="284" spans="2:6" x14ac:dyDescent="0.2">
      <c r="B284" s="50"/>
      <c r="D284" s="50"/>
      <c r="F284" s="50"/>
    </row>
    <row r="285" spans="2:6" x14ac:dyDescent="0.2">
      <c r="B285" s="50"/>
      <c r="D285" s="50"/>
      <c r="F285" s="50"/>
    </row>
    <row r="286" spans="2:6" x14ac:dyDescent="0.2">
      <c r="B286" s="50"/>
      <c r="D286" s="50"/>
      <c r="F286" s="50"/>
    </row>
    <row r="287" spans="2:6" x14ac:dyDescent="0.2">
      <c r="B287" s="50"/>
      <c r="D287" s="50"/>
      <c r="F287" s="50"/>
    </row>
    <row r="288" spans="2:6" x14ac:dyDescent="0.2">
      <c r="B288" s="50"/>
      <c r="D288" s="50"/>
      <c r="F288" s="50"/>
    </row>
    <row r="289" spans="2:6" x14ac:dyDescent="0.2">
      <c r="B289" s="50"/>
      <c r="D289" s="50"/>
      <c r="F289" s="50"/>
    </row>
    <row r="290" spans="2:6" x14ac:dyDescent="0.2">
      <c r="B290" s="50"/>
      <c r="D290" s="50"/>
      <c r="F290" s="50"/>
    </row>
    <row r="291" spans="2:6" x14ac:dyDescent="0.2">
      <c r="B291" s="50"/>
      <c r="D291" s="50"/>
      <c r="F291" s="50"/>
    </row>
    <row r="292" spans="2:6" x14ac:dyDescent="0.2">
      <c r="B292" s="50"/>
      <c r="D292" s="50"/>
      <c r="F292" s="50"/>
    </row>
    <row r="293" spans="2:6" x14ac:dyDescent="0.2">
      <c r="B293" s="50"/>
      <c r="D293" s="50"/>
      <c r="F293" s="50"/>
    </row>
    <row r="294" spans="2:6" x14ac:dyDescent="0.2">
      <c r="B294" s="50"/>
      <c r="D294" s="50"/>
      <c r="F294" s="50"/>
    </row>
    <row r="295" spans="2:6" x14ac:dyDescent="0.2">
      <c r="B295" s="50"/>
      <c r="D295" s="50"/>
      <c r="F295" s="50"/>
    </row>
    <row r="296" spans="2:6" x14ac:dyDescent="0.2">
      <c r="B296" s="50"/>
      <c r="D296" s="50"/>
      <c r="F296" s="50"/>
    </row>
    <row r="297" spans="2:6" x14ac:dyDescent="0.2">
      <c r="B297" s="50"/>
      <c r="D297" s="50"/>
      <c r="F297" s="50"/>
    </row>
    <row r="298" spans="2:6" x14ac:dyDescent="0.2">
      <c r="B298" s="50"/>
      <c r="D298" s="50"/>
      <c r="F298" s="50"/>
    </row>
    <row r="299" spans="2:6" x14ac:dyDescent="0.2">
      <c r="B299" s="50"/>
      <c r="D299" s="50"/>
      <c r="F299" s="50"/>
    </row>
    <row r="300" spans="2:6" x14ac:dyDescent="0.2">
      <c r="B300" s="50"/>
      <c r="D300" s="50"/>
      <c r="F300" s="50"/>
    </row>
    <row r="301" spans="2:6" x14ac:dyDescent="0.2">
      <c r="B301" s="50"/>
      <c r="D301" s="50"/>
      <c r="F301" s="50"/>
    </row>
    <row r="302" spans="2:6" x14ac:dyDescent="0.2">
      <c r="B302" s="50"/>
      <c r="D302" s="50"/>
      <c r="F302" s="50"/>
    </row>
    <row r="303" spans="2:6" x14ac:dyDescent="0.2">
      <c r="B303" s="50"/>
      <c r="D303" s="50"/>
      <c r="F303" s="50"/>
    </row>
    <row r="304" spans="2:6" x14ac:dyDescent="0.2">
      <c r="B304" s="50"/>
      <c r="D304" s="50"/>
      <c r="F304" s="50"/>
    </row>
    <row r="305" spans="2:6" x14ac:dyDescent="0.2">
      <c r="B305" s="50"/>
      <c r="D305" s="50"/>
      <c r="F305" s="50"/>
    </row>
    <row r="306" spans="2:6" x14ac:dyDescent="0.2">
      <c r="B306" s="50"/>
      <c r="D306" s="50"/>
      <c r="F306" s="50"/>
    </row>
    <row r="307" spans="2:6" x14ac:dyDescent="0.2">
      <c r="B307" s="50"/>
      <c r="D307" s="50"/>
      <c r="F307" s="50"/>
    </row>
    <row r="308" spans="2:6" x14ac:dyDescent="0.2">
      <c r="B308" s="50"/>
      <c r="D308" s="50"/>
      <c r="F308" s="50"/>
    </row>
    <row r="309" spans="2:6" x14ac:dyDescent="0.2">
      <c r="B309" s="50"/>
      <c r="D309" s="50"/>
      <c r="F309" s="50"/>
    </row>
    <row r="310" spans="2:6" x14ac:dyDescent="0.2">
      <c r="B310" s="50"/>
      <c r="D310" s="50"/>
      <c r="F310" s="50"/>
    </row>
    <row r="311" spans="2:6" x14ac:dyDescent="0.2">
      <c r="B311" s="50"/>
      <c r="D311" s="50"/>
      <c r="F311" s="50"/>
    </row>
    <row r="312" spans="2:6" x14ac:dyDescent="0.2">
      <c r="B312" s="50"/>
      <c r="D312" s="50"/>
      <c r="F312" s="50"/>
    </row>
    <row r="313" spans="2:6" x14ac:dyDescent="0.2">
      <c r="B313" s="50"/>
      <c r="D313" s="50"/>
      <c r="F313" s="50"/>
    </row>
    <row r="314" spans="2:6" x14ac:dyDescent="0.2">
      <c r="B314" s="50"/>
      <c r="D314" s="50"/>
      <c r="F314" s="50"/>
    </row>
    <row r="315" spans="2:6" x14ac:dyDescent="0.2">
      <c r="B315" s="50"/>
      <c r="D315" s="50"/>
      <c r="F315" s="50"/>
    </row>
    <row r="316" spans="2:6" x14ac:dyDescent="0.2">
      <c r="B316" s="50"/>
      <c r="D316" s="50"/>
      <c r="F316" s="50"/>
    </row>
    <row r="317" spans="2:6" x14ac:dyDescent="0.2">
      <c r="B317" s="50"/>
      <c r="D317" s="50"/>
      <c r="F317" s="50"/>
    </row>
    <row r="318" spans="2:6" x14ac:dyDescent="0.2">
      <c r="B318" s="50"/>
      <c r="D318" s="50"/>
      <c r="F318" s="50"/>
    </row>
    <row r="319" spans="2:6" x14ac:dyDescent="0.2">
      <c r="B319" s="50"/>
      <c r="D319" s="50"/>
      <c r="F319" s="50"/>
    </row>
    <row r="320" spans="2:6" x14ac:dyDescent="0.2">
      <c r="B320" s="50"/>
      <c r="D320" s="50"/>
      <c r="F320" s="50"/>
    </row>
    <row r="321" spans="2:6" x14ac:dyDescent="0.2">
      <c r="B321" s="50"/>
      <c r="D321" s="50"/>
      <c r="F321" s="50"/>
    </row>
    <row r="322" spans="2:6" x14ac:dyDescent="0.2">
      <c r="B322" s="50"/>
      <c r="D322" s="50"/>
      <c r="F322" s="50"/>
    </row>
    <row r="323" spans="2:6" x14ac:dyDescent="0.2">
      <c r="B323" s="50"/>
      <c r="D323" s="50"/>
      <c r="F323" s="50"/>
    </row>
    <row r="324" spans="2:6" x14ac:dyDescent="0.2">
      <c r="B324" s="50"/>
      <c r="D324" s="50"/>
      <c r="F324" s="50"/>
    </row>
    <row r="325" spans="2:6" x14ac:dyDescent="0.2">
      <c r="B325" s="50"/>
      <c r="D325" s="50"/>
      <c r="F325" s="50"/>
    </row>
    <row r="326" spans="2:6" x14ac:dyDescent="0.2">
      <c r="B326" s="50"/>
      <c r="D326" s="50"/>
      <c r="F326" s="50"/>
    </row>
    <row r="327" spans="2:6" x14ac:dyDescent="0.2">
      <c r="B327" s="50"/>
      <c r="D327" s="50"/>
      <c r="F327" s="50"/>
    </row>
    <row r="328" spans="2:6" x14ac:dyDescent="0.2">
      <c r="B328" s="50"/>
      <c r="D328" s="50"/>
      <c r="F328" s="50"/>
    </row>
    <row r="329" spans="2:6" x14ac:dyDescent="0.2">
      <c r="B329" s="50"/>
      <c r="D329" s="50"/>
      <c r="F329" s="50"/>
    </row>
    <row r="330" spans="2:6" x14ac:dyDescent="0.2">
      <c r="B330" s="50"/>
      <c r="D330" s="50"/>
      <c r="F330" s="50"/>
    </row>
    <row r="331" spans="2:6" x14ac:dyDescent="0.2">
      <c r="B331" s="50"/>
      <c r="D331" s="50"/>
      <c r="F331" s="50"/>
    </row>
    <row r="332" spans="2:6" x14ac:dyDescent="0.2">
      <c r="B332" s="50"/>
      <c r="D332" s="50"/>
      <c r="F332" s="50"/>
    </row>
    <row r="333" spans="2:6" x14ac:dyDescent="0.2">
      <c r="B333" s="50"/>
      <c r="D333" s="50"/>
      <c r="F333" s="50"/>
    </row>
    <row r="334" spans="2:6" x14ac:dyDescent="0.2">
      <c r="B334" s="50"/>
      <c r="D334" s="50"/>
      <c r="F334" s="50"/>
    </row>
    <row r="335" spans="2:6" x14ac:dyDescent="0.2">
      <c r="B335" s="50"/>
      <c r="D335" s="50"/>
      <c r="F335" s="50"/>
    </row>
    <row r="336" spans="2:6" x14ac:dyDescent="0.2">
      <c r="B336" s="50"/>
      <c r="D336" s="50"/>
      <c r="F336" s="50"/>
    </row>
    <row r="337" spans="2:6" x14ac:dyDescent="0.2">
      <c r="B337" s="50"/>
      <c r="D337" s="50"/>
      <c r="F337" s="50"/>
    </row>
    <row r="338" spans="2:6" x14ac:dyDescent="0.2">
      <c r="B338" s="50"/>
      <c r="D338" s="50"/>
      <c r="F338" s="50"/>
    </row>
    <row r="339" spans="2:6" x14ac:dyDescent="0.2">
      <c r="B339" s="50"/>
      <c r="D339" s="50"/>
      <c r="F339" s="50"/>
    </row>
    <row r="340" spans="2:6" x14ac:dyDescent="0.2">
      <c r="B340" s="50"/>
      <c r="D340" s="50"/>
      <c r="F340" s="50"/>
    </row>
    <row r="341" spans="2:6" x14ac:dyDescent="0.2">
      <c r="B341" s="50"/>
      <c r="D341" s="50"/>
      <c r="F341" s="50"/>
    </row>
    <row r="342" spans="2:6" x14ac:dyDescent="0.2">
      <c r="B342" s="50"/>
      <c r="D342" s="50"/>
      <c r="F342" s="50"/>
    </row>
    <row r="343" spans="2:6" x14ac:dyDescent="0.2">
      <c r="B343" s="50"/>
      <c r="D343" s="50"/>
      <c r="F343" s="50"/>
    </row>
    <row r="344" spans="2:6" x14ac:dyDescent="0.2">
      <c r="B344" s="50"/>
      <c r="D344" s="50"/>
      <c r="F344" s="50"/>
    </row>
    <row r="345" spans="2:6" x14ac:dyDescent="0.2">
      <c r="B345" s="50"/>
      <c r="D345" s="50"/>
      <c r="F345" s="50"/>
    </row>
    <row r="346" spans="2:6" x14ac:dyDescent="0.2">
      <c r="B346" s="50"/>
      <c r="D346" s="50"/>
      <c r="F346" s="50"/>
    </row>
    <row r="347" spans="2:6" x14ac:dyDescent="0.2">
      <c r="B347" s="50"/>
      <c r="D347" s="50"/>
      <c r="F347" s="50"/>
    </row>
    <row r="348" spans="2:6" x14ac:dyDescent="0.2">
      <c r="B348" s="50"/>
      <c r="D348" s="50"/>
      <c r="F348" s="50"/>
    </row>
    <row r="349" spans="2:6" x14ac:dyDescent="0.2">
      <c r="B349" s="50"/>
      <c r="D349" s="50"/>
      <c r="F349" s="50"/>
    </row>
    <row r="350" spans="2:6" x14ac:dyDescent="0.2">
      <c r="B350" s="50"/>
      <c r="D350" s="50"/>
      <c r="F350" s="50"/>
    </row>
    <row r="351" spans="2:6" x14ac:dyDescent="0.2">
      <c r="B351" s="50"/>
      <c r="D351" s="50"/>
      <c r="F351" s="50"/>
    </row>
    <row r="352" spans="2:6" x14ac:dyDescent="0.2">
      <c r="B352" s="50"/>
      <c r="D352" s="50"/>
      <c r="F352" s="50"/>
    </row>
    <row r="353" spans="2:6" x14ac:dyDescent="0.2">
      <c r="B353" s="50"/>
      <c r="D353" s="50"/>
      <c r="F353" s="50"/>
    </row>
    <row r="354" spans="2:6" x14ac:dyDescent="0.2">
      <c r="B354" s="50"/>
      <c r="D354" s="50"/>
      <c r="F354" s="50"/>
    </row>
    <row r="355" spans="2:6" x14ac:dyDescent="0.2">
      <c r="B355" s="50"/>
      <c r="D355" s="50"/>
      <c r="F355" s="50"/>
    </row>
    <row r="356" spans="2:6" x14ac:dyDescent="0.2">
      <c r="B356" s="50"/>
      <c r="D356" s="50"/>
      <c r="F356" s="50"/>
    </row>
    <row r="357" spans="2:6" x14ac:dyDescent="0.2">
      <c r="B357" s="50"/>
      <c r="D357" s="50"/>
      <c r="F357" s="50"/>
    </row>
    <row r="358" spans="2:6" x14ac:dyDescent="0.2">
      <c r="B358" s="50"/>
      <c r="D358" s="50"/>
      <c r="F358" s="50"/>
    </row>
    <row r="359" spans="2:6" x14ac:dyDescent="0.2">
      <c r="B359" s="50"/>
      <c r="D359" s="50"/>
      <c r="F359" s="50"/>
    </row>
    <row r="360" spans="2:6" x14ac:dyDescent="0.2">
      <c r="B360" s="50"/>
      <c r="D360" s="50"/>
      <c r="F360" s="50"/>
    </row>
    <row r="361" spans="2:6" x14ac:dyDescent="0.2">
      <c r="B361" s="50"/>
      <c r="D361" s="50"/>
      <c r="F361" s="50"/>
    </row>
    <row r="362" spans="2:6" x14ac:dyDescent="0.2">
      <c r="B362" s="50"/>
      <c r="D362" s="50"/>
      <c r="F362" s="50"/>
    </row>
    <row r="363" spans="2:6" x14ac:dyDescent="0.2">
      <c r="B363" s="50"/>
      <c r="D363" s="50"/>
      <c r="F363" s="50"/>
    </row>
    <row r="364" spans="2:6" x14ac:dyDescent="0.2">
      <c r="B364" s="50"/>
      <c r="D364" s="50"/>
      <c r="F364" s="50"/>
    </row>
    <row r="365" spans="2:6" x14ac:dyDescent="0.2">
      <c r="B365" s="50"/>
      <c r="D365" s="50"/>
      <c r="F365" s="50"/>
    </row>
    <row r="366" spans="2:6" x14ac:dyDescent="0.2">
      <c r="B366" s="50"/>
      <c r="D366" s="50"/>
      <c r="F366" s="50"/>
    </row>
    <row r="367" spans="2:6" x14ac:dyDescent="0.2">
      <c r="B367" s="50"/>
      <c r="D367" s="50"/>
      <c r="F367" s="50"/>
    </row>
    <row r="368" spans="2:6" x14ac:dyDescent="0.2">
      <c r="B368" s="50"/>
      <c r="D368" s="50"/>
      <c r="F368" s="50"/>
    </row>
    <row r="369" spans="2:6" x14ac:dyDescent="0.2">
      <c r="B369" s="50"/>
      <c r="D369" s="50"/>
      <c r="F369" s="50"/>
    </row>
    <row r="370" spans="2:6" x14ac:dyDescent="0.2">
      <c r="B370" s="50"/>
      <c r="D370" s="50"/>
      <c r="F370" s="50"/>
    </row>
    <row r="371" spans="2:6" x14ac:dyDescent="0.2">
      <c r="B371" s="50"/>
      <c r="D371" s="50"/>
      <c r="F371" s="50"/>
    </row>
    <row r="372" spans="2:6" x14ac:dyDescent="0.2">
      <c r="B372" s="50"/>
      <c r="D372" s="50"/>
      <c r="F372" s="50"/>
    </row>
    <row r="373" spans="2:6" x14ac:dyDescent="0.2">
      <c r="B373" s="50"/>
      <c r="D373" s="50"/>
      <c r="F373" s="50"/>
    </row>
    <row r="374" spans="2:6" x14ac:dyDescent="0.2">
      <c r="B374" s="50"/>
      <c r="D374" s="50"/>
      <c r="F374" s="50"/>
    </row>
    <row r="375" spans="2:6" x14ac:dyDescent="0.2">
      <c r="B375" s="50"/>
      <c r="D375" s="50"/>
      <c r="F375" s="50"/>
    </row>
    <row r="376" spans="2:6" x14ac:dyDescent="0.2">
      <c r="B376" s="50"/>
      <c r="D376" s="50"/>
      <c r="F376" s="50"/>
    </row>
    <row r="377" spans="2:6" x14ac:dyDescent="0.2">
      <c r="B377" s="50"/>
      <c r="D377" s="50"/>
      <c r="F377" s="50"/>
    </row>
    <row r="378" spans="2:6" x14ac:dyDescent="0.2">
      <c r="B378" s="50"/>
      <c r="D378" s="50"/>
      <c r="F378" s="50"/>
    </row>
    <row r="379" spans="2:6" x14ac:dyDescent="0.2">
      <c r="B379" s="50"/>
      <c r="D379" s="50"/>
      <c r="F379" s="50"/>
    </row>
    <row r="380" spans="2:6" x14ac:dyDescent="0.2">
      <c r="B380" s="50"/>
      <c r="D380" s="50"/>
      <c r="F380" s="50"/>
    </row>
    <row r="381" spans="2:6" x14ac:dyDescent="0.2">
      <c r="B381" s="50"/>
      <c r="D381" s="50"/>
      <c r="F381" s="50"/>
    </row>
    <row r="382" spans="2:6" x14ac:dyDescent="0.2">
      <c r="B382" s="50"/>
      <c r="D382" s="50"/>
      <c r="F382" s="50"/>
    </row>
    <row r="383" spans="2:6" x14ac:dyDescent="0.2">
      <c r="B383" s="50"/>
      <c r="D383" s="50"/>
      <c r="F383" s="50"/>
    </row>
    <row r="384" spans="2:6" x14ac:dyDescent="0.2">
      <c r="B384" s="50"/>
      <c r="D384" s="50"/>
      <c r="F384" s="50"/>
    </row>
    <row r="385" spans="2:6" x14ac:dyDescent="0.2">
      <c r="B385" s="50"/>
      <c r="D385" s="50"/>
      <c r="F385" s="50"/>
    </row>
    <row r="386" spans="2:6" x14ac:dyDescent="0.2">
      <c r="B386" s="50"/>
      <c r="D386" s="50"/>
      <c r="F386" s="50"/>
    </row>
    <row r="387" spans="2:6" x14ac:dyDescent="0.2">
      <c r="B387" s="50"/>
      <c r="D387" s="50"/>
      <c r="F387" s="50"/>
    </row>
    <row r="388" spans="2:6" x14ac:dyDescent="0.2">
      <c r="B388" s="50"/>
      <c r="D388" s="50"/>
      <c r="F388" s="50"/>
    </row>
    <row r="389" spans="2:6" x14ac:dyDescent="0.2">
      <c r="B389" s="50"/>
      <c r="D389" s="50"/>
      <c r="F389" s="50"/>
    </row>
    <row r="390" spans="2:6" x14ac:dyDescent="0.2">
      <c r="B390" s="50"/>
      <c r="D390" s="50"/>
      <c r="F390" s="50"/>
    </row>
    <row r="391" spans="2:6" x14ac:dyDescent="0.2">
      <c r="B391" s="50"/>
      <c r="D391" s="50"/>
      <c r="F391" s="50"/>
    </row>
    <row r="392" spans="2:6" x14ac:dyDescent="0.2">
      <c r="B392" s="50"/>
      <c r="D392" s="50"/>
      <c r="F392" s="50"/>
    </row>
    <row r="393" spans="2:6" x14ac:dyDescent="0.2">
      <c r="B393" s="50"/>
      <c r="D393" s="50"/>
      <c r="F393" s="50"/>
    </row>
    <row r="394" spans="2:6" x14ac:dyDescent="0.2">
      <c r="B394" s="50"/>
      <c r="D394" s="50"/>
      <c r="F394" s="50"/>
    </row>
    <row r="395" spans="2:6" x14ac:dyDescent="0.2">
      <c r="B395" s="50"/>
      <c r="D395" s="50"/>
      <c r="F395" s="50"/>
    </row>
    <row r="396" spans="2:6" x14ac:dyDescent="0.2">
      <c r="B396" s="50"/>
      <c r="D396" s="50"/>
      <c r="F396" s="50"/>
    </row>
    <row r="397" spans="2:6" x14ac:dyDescent="0.2">
      <c r="B397" s="50"/>
      <c r="D397" s="50"/>
      <c r="F397" s="50"/>
    </row>
    <row r="398" spans="2:6" x14ac:dyDescent="0.2">
      <c r="B398" s="50"/>
      <c r="D398" s="50"/>
      <c r="F398" s="50"/>
    </row>
    <row r="399" spans="2:6" x14ac:dyDescent="0.2">
      <c r="B399" s="50"/>
      <c r="D399" s="50"/>
      <c r="F399" s="50"/>
    </row>
    <row r="400" spans="2:6" x14ac:dyDescent="0.2">
      <c r="B400" s="50"/>
      <c r="D400" s="50"/>
      <c r="F400" s="50"/>
    </row>
    <row r="401" spans="2:6" x14ac:dyDescent="0.2">
      <c r="B401" s="50"/>
      <c r="D401" s="50"/>
      <c r="F401" s="50"/>
    </row>
    <row r="402" spans="2:6" x14ac:dyDescent="0.2">
      <c r="B402" s="50"/>
      <c r="D402" s="50"/>
      <c r="F402" s="50"/>
    </row>
    <row r="403" spans="2:6" x14ac:dyDescent="0.2">
      <c r="B403" s="50"/>
      <c r="D403" s="50"/>
      <c r="F403" s="50"/>
    </row>
    <row r="404" spans="2:6" x14ac:dyDescent="0.2">
      <c r="B404" s="50"/>
      <c r="D404" s="50"/>
      <c r="F404" s="50"/>
    </row>
    <row r="405" spans="2:6" x14ac:dyDescent="0.2">
      <c r="B405" s="50"/>
      <c r="D405" s="50"/>
      <c r="F405" s="50"/>
    </row>
    <row r="406" spans="2:6" x14ac:dyDescent="0.2">
      <c r="B406" s="50"/>
      <c r="D406" s="50"/>
      <c r="F406" s="50"/>
    </row>
    <row r="407" spans="2:6" x14ac:dyDescent="0.2">
      <c r="B407" s="50"/>
      <c r="D407" s="50"/>
      <c r="F407" s="50"/>
    </row>
    <row r="408" spans="2:6" x14ac:dyDescent="0.2">
      <c r="B408" s="50"/>
      <c r="D408" s="50"/>
      <c r="F408" s="50"/>
    </row>
    <row r="409" spans="2:6" x14ac:dyDescent="0.2">
      <c r="B409" s="50"/>
      <c r="D409" s="50"/>
      <c r="F409" s="50"/>
    </row>
    <row r="410" spans="2:6" x14ac:dyDescent="0.2">
      <c r="B410" s="50"/>
      <c r="D410" s="50"/>
      <c r="F410" s="50"/>
    </row>
    <row r="411" spans="2:6" x14ac:dyDescent="0.2">
      <c r="B411" s="50"/>
      <c r="D411" s="50"/>
      <c r="F411" s="50"/>
    </row>
    <row r="412" spans="2:6" x14ac:dyDescent="0.2">
      <c r="B412" s="50"/>
      <c r="D412" s="50"/>
      <c r="F412" s="50"/>
    </row>
    <row r="413" spans="2:6" x14ac:dyDescent="0.2">
      <c r="B413" s="50"/>
      <c r="D413" s="50"/>
      <c r="F413" s="50"/>
    </row>
    <row r="414" spans="2:6" x14ac:dyDescent="0.2">
      <c r="B414" s="50"/>
      <c r="D414" s="50"/>
      <c r="F414" s="50"/>
    </row>
    <row r="415" spans="2:6" x14ac:dyDescent="0.2">
      <c r="B415" s="50"/>
      <c r="D415" s="50"/>
      <c r="F415" s="50"/>
    </row>
    <row r="416" spans="2:6" x14ac:dyDescent="0.2">
      <c r="B416" s="50"/>
      <c r="D416" s="50"/>
      <c r="F416" s="50"/>
    </row>
    <row r="417" spans="2:6" x14ac:dyDescent="0.2">
      <c r="B417" s="50"/>
      <c r="D417" s="50"/>
      <c r="F417" s="50"/>
    </row>
    <row r="418" spans="2:6" x14ac:dyDescent="0.2">
      <c r="B418" s="50"/>
      <c r="D418" s="50"/>
      <c r="F418" s="50"/>
    </row>
    <row r="419" spans="2:6" x14ac:dyDescent="0.2">
      <c r="B419" s="50"/>
      <c r="D419" s="50"/>
      <c r="F419" s="50"/>
    </row>
    <row r="420" spans="2:6" x14ac:dyDescent="0.2">
      <c r="B420" s="50"/>
      <c r="D420" s="50"/>
      <c r="F420" s="50"/>
    </row>
    <row r="421" spans="2:6" x14ac:dyDescent="0.2">
      <c r="B421" s="50"/>
      <c r="D421" s="50"/>
      <c r="F421" s="50"/>
    </row>
    <row r="422" spans="2:6" x14ac:dyDescent="0.2">
      <c r="B422" s="50"/>
      <c r="D422" s="50"/>
      <c r="F422" s="50"/>
    </row>
    <row r="423" spans="2:6" x14ac:dyDescent="0.2">
      <c r="B423" s="50"/>
      <c r="D423" s="50"/>
      <c r="F423" s="50"/>
    </row>
    <row r="424" spans="2:6" x14ac:dyDescent="0.2">
      <c r="B424" s="50"/>
      <c r="D424" s="50"/>
      <c r="F424" s="50"/>
    </row>
    <row r="425" spans="2:6" x14ac:dyDescent="0.2">
      <c r="B425" s="50"/>
      <c r="D425" s="50"/>
      <c r="F425" s="50"/>
    </row>
    <row r="426" spans="2:6" x14ac:dyDescent="0.2">
      <c r="B426" s="50"/>
      <c r="D426" s="50"/>
      <c r="F426" s="50"/>
    </row>
    <row r="427" spans="2:6" x14ac:dyDescent="0.2">
      <c r="B427" s="50"/>
      <c r="D427" s="50"/>
      <c r="F427" s="50"/>
    </row>
    <row r="428" spans="2:6" x14ac:dyDescent="0.2">
      <c r="B428" s="50"/>
      <c r="D428" s="50"/>
      <c r="F428" s="50"/>
    </row>
    <row r="429" spans="2:6" x14ac:dyDescent="0.2">
      <c r="B429" s="50"/>
      <c r="D429" s="50"/>
      <c r="F429" s="50"/>
    </row>
    <row r="430" spans="2:6" x14ac:dyDescent="0.2">
      <c r="B430" s="50"/>
      <c r="D430" s="50"/>
      <c r="F430" s="50"/>
    </row>
    <row r="431" spans="2:6" x14ac:dyDescent="0.2">
      <c r="B431" s="50"/>
      <c r="D431" s="50"/>
      <c r="F431" s="50"/>
    </row>
    <row r="432" spans="2:6" x14ac:dyDescent="0.2">
      <c r="B432" s="50"/>
      <c r="D432" s="50"/>
      <c r="F432" s="50"/>
    </row>
    <row r="433" spans="2:6" x14ac:dyDescent="0.2">
      <c r="B433" s="50"/>
      <c r="D433" s="50"/>
      <c r="F433" s="50"/>
    </row>
    <row r="434" spans="2:6" x14ac:dyDescent="0.2">
      <c r="B434" s="50"/>
      <c r="D434" s="50"/>
      <c r="F434" s="50"/>
    </row>
    <row r="435" spans="2:6" x14ac:dyDescent="0.2">
      <c r="B435" s="50"/>
      <c r="D435" s="50"/>
      <c r="F435" s="50"/>
    </row>
    <row r="436" spans="2:6" x14ac:dyDescent="0.2">
      <c r="B436" s="50"/>
      <c r="D436" s="50"/>
      <c r="F436" s="50"/>
    </row>
    <row r="437" spans="2:6" x14ac:dyDescent="0.2">
      <c r="B437" s="50"/>
      <c r="D437" s="50"/>
      <c r="F437" s="50"/>
    </row>
    <row r="438" spans="2:6" x14ac:dyDescent="0.2">
      <c r="B438" s="50"/>
      <c r="D438" s="50"/>
      <c r="F438" s="50"/>
    </row>
    <row r="439" spans="2:6" x14ac:dyDescent="0.2">
      <c r="B439" s="50"/>
      <c r="D439" s="50"/>
      <c r="F439" s="50"/>
    </row>
    <row r="440" spans="2:6" x14ac:dyDescent="0.2">
      <c r="B440" s="50"/>
      <c r="D440" s="50"/>
      <c r="F440" s="50"/>
    </row>
    <row r="441" spans="2:6" x14ac:dyDescent="0.2">
      <c r="B441" s="50"/>
      <c r="D441" s="50"/>
      <c r="F441" s="50"/>
    </row>
    <row r="442" spans="2:6" x14ac:dyDescent="0.2">
      <c r="B442" s="50"/>
      <c r="D442" s="50"/>
      <c r="F442" s="50"/>
    </row>
    <row r="443" spans="2:6" x14ac:dyDescent="0.2">
      <c r="B443" s="50"/>
      <c r="D443" s="50"/>
      <c r="F443" s="50"/>
    </row>
    <row r="444" spans="2:6" x14ac:dyDescent="0.2">
      <c r="B444" s="50"/>
      <c r="D444" s="50"/>
      <c r="F444" s="50"/>
    </row>
    <row r="445" spans="2:6" x14ac:dyDescent="0.2">
      <c r="B445" s="50"/>
      <c r="D445" s="50"/>
      <c r="F445" s="50"/>
    </row>
    <row r="446" spans="2:6" x14ac:dyDescent="0.2">
      <c r="B446" s="50"/>
      <c r="D446" s="50"/>
      <c r="F446" s="50"/>
    </row>
    <row r="447" spans="2:6" x14ac:dyDescent="0.2">
      <c r="B447" s="50"/>
      <c r="D447" s="50"/>
      <c r="F447" s="50"/>
    </row>
    <row r="448" spans="2:6" x14ac:dyDescent="0.2">
      <c r="B448" s="50"/>
      <c r="D448" s="50"/>
      <c r="F448" s="50"/>
    </row>
    <row r="449" spans="2:6" x14ac:dyDescent="0.2">
      <c r="B449" s="50"/>
      <c r="D449" s="50"/>
      <c r="F449" s="50"/>
    </row>
    <row r="450" spans="2:6" x14ac:dyDescent="0.2">
      <c r="B450" s="50"/>
      <c r="D450" s="50"/>
      <c r="F450" s="50"/>
    </row>
    <row r="451" spans="2:6" x14ac:dyDescent="0.2">
      <c r="B451" s="50"/>
      <c r="D451" s="50"/>
      <c r="F451" s="50"/>
    </row>
    <row r="452" spans="2:6" x14ac:dyDescent="0.2">
      <c r="B452" s="50"/>
      <c r="D452" s="50"/>
      <c r="F452" s="50"/>
    </row>
    <row r="453" spans="2:6" x14ac:dyDescent="0.2">
      <c r="B453" s="50"/>
      <c r="D453" s="50"/>
      <c r="F453" s="50"/>
    </row>
    <row r="454" spans="2:6" x14ac:dyDescent="0.2">
      <c r="B454" s="50"/>
      <c r="D454" s="50"/>
      <c r="F454" s="50"/>
    </row>
    <row r="455" spans="2:6" x14ac:dyDescent="0.2">
      <c r="B455" s="50"/>
      <c r="D455" s="50"/>
      <c r="F455" s="50"/>
    </row>
    <row r="456" spans="2:6" x14ac:dyDescent="0.2">
      <c r="B456" s="50"/>
      <c r="D456" s="50"/>
      <c r="F456" s="50"/>
    </row>
    <row r="457" spans="2:6" x14ac:dyDescent="0.2">
      <c r="B457" s="50"/>
      <c r="D457" s="50"/>
      <c r="F457" s="50"/>
    </row>
    <row r="458" spans="2:6" x14ac:dyDescent="0.2">
      <c r="B458" s="50"/>
      <c r="D458" s="50"/>
      <c r="F458" s="50"/>
    </row>
    <row r="459" spans="2:6" x14ac:dyDescent="0.2">
      <c r="B459" s="50"/>
      <c r="D459" s="50"/>
      <c r="F459" s="50"/>
    </row>
    <row r="460" spans="2:6" x14ac:dyDescent="0.2">
      <c r="B460" s="50"/>
      <c r="D460" s="50"/>
      <c r="F460" s="50"/>
    </row>
    <row r="461" spans="2:6" x14ac:dyDescent="0.2">
      <c r="B461" s="50"/>
      <c r="D461" s="50"/>
      <c r="F461" s="50"/>
    </row>
    <row r="462" spans="2:6" x14ac:dyDescent="0.2">
      <c r="B462" s="50"/>
      <c r="D462" s="50"/>
      <c r="F462" s="50"/>
    </row>
    <row r="463" spans="2:6" x14ac:dyDescent="0.2">
      <c r="B463" s="50"/>
      <c r="D463" s="50"/>
      <c r="F463" s="50"/>
    </row>
    <row r="464" spans="2:6" x14ac:dyDescent="0.2">
      <c r="B464" s="50"/>
      <c r="D464" s="50"/>
      <c r="F464" s="50"/>
    </row>
    <row r="465" spans="2:6" x14ac:dyDescent="0.2">
      <c r="B465" s="50"/>
      <c r="D465" s="50"/>
      <c r="F465" s="50"/>
    </row>
    <row r="466" spans="2:6" x14ac:dyDescent="0.2">
      <c r="B466" s="50"/>
      <c r="D466" s="50"/>
      <c r="F466" s="50"/>
    </row>
    <row r="467" spans="2:6" x14ac:dyDescent="0.2">
      <c r="B467" s="50"/>
      <c r="D467" s="50"/>
      <c r="F467" s="50"/>
    </row>
    <row r="468" spans="2:6" x14ac:dyDescent="0.2">
      <c r="B468" s="50"/>
      <c r="D468" s="50"/>
      <c r="F468" s="50"/>
    </row>
    <row r="469" spans="2:6" x14ac:dyDescent="0.2">
      <c r="B469" s="50"/>
      <c r="D469" s="50"/>
      <c r="F469" s="50"/>
    </row>
    <row r="470" spans="2:6" x14ac:dyDescent="0.2">
      <c r="B470" s="50"/>
      <c r="D470" s="50"/>
      <c r="F470" s="50"/>
    </row>
    <row r="471" spans="2:6" x14ac:dyDescent="0.2">
      <c r="B471" s="50"/>
      <c r="D471" s="50"/>
      <c r="F471" s="50"/>
    </row>
    <row r="472" spans="2:6" x14ac:dyDescent="0.2">
      <c r="B472" s="50"/>
      <c r="D472" s="50"/>
      <c r="F472" s="50"/>
    </row>
    <row r="473" spans="2:6" x14ac:dyDescent="0.2">
      <c r="B473" s="50"/>
      <c r="D473" s="50"/>
      <c r="F473" s="50"/>
    </row>
    <row r="474" spans="2:6" x14ac:dyDescent="0.2">
      <c r="B474" s="50"/>
      <c r="D474" s="50"/>
      <c r="F474" s="50"/>
    </row>
    <row r="475" spans="2:6" x14ac:dyDescent="0.2">
      <c r="B475" s="50"/>
      <c r="D475" s="50"/>
      <c r="F475" s="50"/>
    </row>
    <row r="476" spans="2:6" x14ac:dyDescent="0.2">
      <c r="B476" s="50"/>
      <c r="D476" s="50"/>
      <c r="F476" s="50"/>
    </row>
    <row r="477" spans="2:6" x14ac:dyDescent="0.2">
      <c r="B477" s="50"/>
      <c r="D477" s="50"/>
      <c r="F477" s="50"/>
    </row>
    <row r="478" spans="2:6" x14ac:dyDescent="0.2">
      <c r="B478" s="50"/>
      <c r="D478" s="50"/>
      <c r="F478" s="50"/>
    </row>
    <row r="479" spans="2:6" x14ac:dyDescent="0.2">
      <c r="B479" s="50"/>
      <c r="D479" s="50"/>
      <c r="F479" s="50"/>
    </row>
    <row r="480" spans="2:6" x14ac:dyDescent="0.2">
      <c r="B480" s="50"/>
      <c r="D480" s="50"/>
      <c r="F480" s="50"/>
    </row>
    <row r="481" spans="2:6" x14ac:dyDescent="0.2">
      <c r="B481" s="50"/>
      <c r="D481" s="50"/>
      <c r="F481" s="50"/>
    </row>
    <row r="482" spans="2:6" x14ac:dyDescent="0.2">
      <c r="B482" s="50"/>
      <c r="D482" s="50"/>
      <c r="F482" s="50"/>
    </row>
    <row r="483" spans="2:6" x14ac:dyDescent="0.2">
      <c r="B483" s="50"/>
      <c r="D483" s="50"/>
      <c r="F483" s="50"/>
    </row>
    <row r="484" spans="2:6" x14ac:dyDescent="0.2">
      <c r="B484" s="50"/>
      <c r="D484" s="50"/>
      <c r="F484" s="50"/>
    </row>
    <row r="485" spans="2:6" x14ac:dyDescent="0.2">
      <c r="B485" s="50"/>
      <c r="D485" s="50"/>
      <c r="F485" s="50"/>
    </row>
    <row r="486" spans="2:6" x14ac:dyDescent="0.2">
      <c r="B486" s="50"/>
      <c r="D486" s="50"/>
      <c r="F486" s="50"/>
    </row>
    <row r="487" spans="2:6" x14ac:dyDescent="0.2">
      <c r="B487" s="50"/>
      <c r="D487" s="50"/>
      <c r="F487" s="50"/>
    </row>
    <row r="488" spans="2:6" x14ac:dyDescent="0.2">
      <c r="B488" s="50"/>
      <c r="D488" s="50"/>
      <c r="F488" s="50"/>
    </row>
    <row r="489" spans="2:6" x14ac:dyDescent="0.2">
      <c r="B489" s="50"/>
      <c r="D489" s="50"/>
      <c r="F489" s="50"/>
    </row>
    <row r="490" spans="2:6" x14ac:dyDescent="0.2">
      <c r="B490" s="50"/>
      <c r="D490" s="50"/>
      <c r="F490" s="50"/>
    </row>
    <row r="491" spans="2:6" x14ac:dyDescent="0.2">
      <c r="B491" s="50"/>
      <c r="D491" s="50"/>
      <c r="F491" s="50"/>
    </row>
    <row r="492" spans="2:6" x14ac:dyDescent="0.2">
      <c r="B492" s="50"/>
      <c r="D492" s="50"/>
      <c r="F492" s="50"/>
    </row>
    <row r="493" spans="2:6" x14ac:dyDescent="0.2">
      <c r="B493" s="50"/>
      <c r="D493" s="50"/>
      <c r="F493" s="50"/>
    </row>
    <row r="494" spans="2:6" x14ac:dyDescent="0.2">
      <c r="B494" s="50"/>
      <c r="D494" s="50"/>
      <c r="F494" s="50"/>
    </row>
    <row r="495" spans="2:6" x14ac:dyDescent="0.2">
      <c r="B495" s="50"/>
      <c r="D495" s="50"/>
      <c r="F495" s="50"/>
    </row>
    <row r="496" spans="2:6" x14ac:dyDescent="0.2">
      <c r="B496" s="50"/>
      <c r="D496" s="50"/>
      <c r="F496" s="50"/>
    </row>
    <row r="497" spans="2:6" x14ac:dyDescent="0.2">
      <c r="B497" s="50"/>
      <c r="D497" s="50"/>
      <c r="F497" s="50"/>
    </row>
    <row r="498" spans="2:6" x14ac:dyDescent="0.2">
      <c r="B498" s="50"/>
      <c r="D498" s="50"/>
      <c r="F498" s="50"/>
    </row>
    <row r="499" spans="2:6" x14ac:dyDescent="0.2">
      <c r="B499" s="50"/>
      <c r="D499" s="50"/>
      <c r="F499" s="50"/>
    </row>
    <row r="500" spans="2:6" x14ac:dyDescent="0.2">
      <c r="B500" s="50"/>
      <c r="D500" s="50"/>
      <c r="F500" s="50"/>
    </row>
    <row r="501" spans="2:6" x14ac:dyDescent="0.2">
      <c r="B501" s="50"/>
      <c r="D501" s="50"/>
      <c r="F501" s="50"/>
    </row>
    <row r="502" spans="2:6" x14ac:dyDescent="0.2">
      <c r="B502" s="50"/>
      <c r="D502" s="50"/>
      <c r="F502" s="50"/>
    </row>
    <row r="503" spans="2:6" x14ac:dyDescent="0.2">
      <c r="B503" s="50"/>
      <c r="D503" s="50"/>
      <c r="F503" s="50"/>
    </row>
    <row r="504" spans="2:6" x14ac:dyDescent="0.2">
      <c r="B504" s="50"/>
      <c r="D504" s="50"/>
      <c r="F504" s="50"/>
    </row>
    <row r="505" spans="2:6" x14ac:dyDescent="0.2">
      <c r="B505" s="50"/>
      <c r="D505" s="50"/>
      <c r="F505" s="50"/>
    </row>
    <row r="506" spans="2:6" x14ac:dyDescent="0.2">
      <c r="B506" s="50"/>
      <c r="D506" s="50"/>
      <c r="F506" s="50"/>
    </row>
    <row r="507" spans="2:6" x14ac:dyDescent="0.2">
      <c r="B507" s="50"/>
      <c r="D507" s="50"/>
      <c r="F507" s="50"/>
    </row>
    <row r="508" spans="2:6" x14ac:dyDescent="0.2">
      <c r="B508" s="50"/>
      <c r="D508" s="50"/>
      <c r="F508" s="50"/>
    </row>
    <row r="509" spans="2:6" x14ac:dyDescent="0.2">
      <c r="B509" s="50"/>
      <c r="D509" s="50"/>
      <c r="F509" s="50"/>
    </row>
    <row r="510" spans="2:6" x14ac:dyDescent="0.2">
      <c r="B510" s="50"/>
      <c r="D510" s="50"/>
      <c r="F510" s="50"/>
    </row>
    <row r="511" spans="2:6" x14ac:dyDescent="0.2">
      <c r="B511" s="50"/>
      <c r="D511" s="50"/>
      <c r="F511" s="50"/>
    </row>
    <row r="512" spans="2:6" x14ac:dyDescent="0.2">
      <c r="B512" s="50"/>
      <c r="D512" s="50"/>
      <c r="F512" s="50"/>
    </row>
    <row r="513" spans="2:6" x14ac:dyDescent="0.2">
      <c r="B513" s="50"/>
      <c r="D513" s="50"/>
      <c r="F513" s="50"/>
    </row>
    <row r="514" spans="2:6" x14ac:dyDescent="0.2">
      <c r="B514" s="50"/>
      <c r="D514" s="50"/>
      <c r="F514" s="50"/>
    </row>
    <row r="515" spans="2:6" x14ac:dyDescent="0.2">
      <c r="B515" s="50"/>
      <c r="D515" s="50"/>
      <c r="F515" s="50"/>
    </row>
    <row r="516" spans="2:6" x14ac:dyDescent="0.2">
      <c r="B516" s="50"/>
      <c r="D516" s="50"/>
      <c r="F516" s="50"/>
    </row>
    <row r="517" spans="2:6" x14ac:dyDescent="0.2">
      <c r="B517" s="50"/>
      <c r="D517" s="50"/>
      <c r="F517" s="50"/>
    </row>
    <row r="518" spans="2:6" x14ac:dyDescent="0.2">
      <c r="B518" s="50"/>
      <c r="D518" s="50"/>
      <c r="F518" s="50"/>
    </row>
    <row r="519" spans="2:6" x14ac:dyDescent="0.2">
      <c r="B519" s="50"/>
      <c r="D519" s="50"/>
      <c r="F519" s="50"/>
    </row>
    <row r="520" spans="2:6" x14ac:dyDescent="0.2">
      <c r="B520" s="50"/>
      <c r="D520" s="50"/>
      <c r="F520" s="50"/>
    </row>
    <row r="521" spans="2:6" x14ac:dyDescent="0.2">
      <c r="B521" s="50"/>
      <c r="D521" s="50"/>
      <c r="F521" s="50"/>
    </row>
    <row r="522" spans="2:6" x14ac:dyDescent="0.2">
      <c r="B522" s="50"/>
      <c r="D522" s="50"/>
      <c r="F522" s="50"/>
    </row>
    <row r="523" spans="2:6" x14ac:dyDescent="0.2">
      <c r="B523" s="50"/>
      <c r="D523" s="50"/>
      <c r="F523" s="50"/>
    </row>
    <row r="524" spans="2:6" x14ac:dyDescent="0.2">
      <c r="B524" s="50"/>
      <c r="D524" s="50"/>
      <c r="F524" s="50"/>
    </row>
    <row r="525" spans="2:6" x14ac:dyDescent="0.2">
      <c r="B525" s="50"/>
      <c r="D525" s="50"/>
      <c r="F525" s="50"/>
    </row>
    <row r="526" spans="2:6" x14ac:dyDescent="0.2">
      <c r="B526" s="50"/>
      <c r="D526" s="50"/>
      <c r="F526" s="50"/>
    </row>
    <row r="527" spans="2:6" x14ac:dyDescent="0.2">
      <c r="B527" s="50"/>
      <c r="D527" s="50"/>
      <c r="F527" s="50"/>
    </row>
    <row r="528" spans="2:6" x14ac:dyDescent="0.2">
      <c r="B528" s="50"/>
      <c r="D528" s="50"/>
      <c r="F528" s="50"/>
    </row>
    <row r="529" spans="2:6" x14ac:dyDescent="0.2">
      <c r="B529" s="50"/>
      <c r="D529" s="50"/>
      <c r="F529" s="50"/>
    </row>
    <row r="530" spans="2:6" x14ac:dyDescent="0.2">
      <c r="B530" s="50"/>
      <c r="D530" s="50"/>
      <c r="F530" s="50"/>
    </row>
    <row r="531" spans="2:6" x14ac:dyDescent="0.2">
      <c r="B531" s="50"/>
      <c r="D531" s="50"/>
      <c r="F531" s="50"/>
    </row>
    <row r="532" spans="2:6" x14ac:dyDescent="0.2">
      <c r="B532" s="50"/>
      <c r="D532" s="50"/>
      <c r="F532" s="50"/>
    </row>
    <row r="533" spans="2:6" x14ac:dyDescent="0.2">
      <c r="B533" s="50"/>
      <c r="D533" s="50"/>
      <c r="F533" s="50"/>
    </row>
    <row r="534" spans="2:6" x14ac:dyDescent="0.2">
      <c r="B534" s="50"/>
      <c r="D534" s="50"/>
      <c r="F534" s="50"/>
    </row>
    <row r="535" spans="2:6" x14ac:dyDescent="0.2">
      <c r="B535" s="50"/>
      <c r="D535" s="50"/>
      <c r="F535" s="50"/>
    </row>
    <row r="536" spans="2:6" x14ac:dyDescent="0.2">
      <c r="B536" s="50"/>
      <c r="D536" s="50"/>
      <c r="F536" s="50"/>
    </row>
    <row r="537" spans="2:6" x14ac:dyDescent="0.2">
      <c r="B537" s="50"/>
      <c r="D537" s="50"/>
      <c r="F537" s="50"/>
    </row>
    <row r="538" spans="2:6" x14ac:dyDescent="0.2">
      <c r="B538" s="50"/>
      <c r="D538" s="50"/>
      <c r="F538" s="50"/>
    </row>
    <row r="539" spans="2:6" x14ac:dyDescent="0.2">
      <c r="B539" s="50"/>
      <c r="D539" s="50"/>
      <c r="F539" s="50"/>
    </row>
    <row r="540" spans="2:6" x14ac:dyDescent="0.2">
      <c r="B540" s="50"/>
      <c r="D540" s="50"/>
      <c r="F540" s="50"/>
    </row>
    <row r="541" spans="2:6" x14ac:dyDescent="0.2">
      <c r="B541" s="50"/>
      <c r="D541" s="50"/>
      <c r="F541" s="50"/>
    </row>
    <row r="542" spans="2:6" x14ac:dyDescent="0.2">
      <c r="B542" s="50"/>
      <c r="D542" s="50"/>
      <c r="F542" s="50"/>
    </row>
    <row r="543" spans="2:6" x14ac:dyDescent="0.2">
      <c r="B543" s="50"/>
      <c r="D543" s="50"/>
      <c r="F543" s="50"/>
    </row>
    <row r="544" spans="2:6" x14ac:dyDescent="0.2">
      <c r="B544" s="50"/>
      <c r="D544" s="50"/>
      <c r="F544" s="50"/>
    </row>
    <row r="545" spans="2:6" x14ac:dyDescent="0.2">
      <c r="B545" s="50"/>
      <c r="D545" s="50"/>
      <c r="F545" s="50"/>
    </row>
    <row r="546" spans="2:6" x14ac:dyDescent="0.2">
      <c r="B546" s="50"/>
      <c r="D546" s="50"/>
      <c r="F546" s="50"/>
    </row>
    <row r="547" spans="2:6" x14ac:dyDescent="0.2">
      <c r="B547" s="50"/>
      <c r="D547" s="50"/>
      <c r="F547" s="50"/>
    </row>
    <row r="548" spans="2:6" x14ac:dyDescent="0.2">
      <c r="B548" s="50"/>
      <c r="D548" s="50"/>
      <c r="F548" s="50"/>
    </row>
    <row r="549" spans="2:6" x14ac:dyDescent="0.2">
      <c r="B549" s="50"/>
      <c r="D549" s="50"/>
      <c r="F549" s="50"/>
    </row>
    <row r="550" spans="2:6" x14ac:dyDescent="0.2">
      <c r="B550" s="50"/>
      <c r="D550" s="50"/>
      <c r="F550" s="50"/>
    </row>
    <row r="551" spans="2:6" x14ac:dyDescent="0.2">
      <c r="B551" s="50"/>
      <c r="D551" s="50"/>
      <c r="F551" s="50"/>
    </row>
    <row r="552" spans="2:6" x14ac:dyDescent="0.2">
      <c r="B552" s="50"/>
      <c r="D552" s="50"/>
      <c r="F552" s="50"/>
    </row>
    <row r="553" spans="2:6" x14ac:dyDescent="0.2">
      <c r="B553" s="50"/>
      <c r="D553" s="50"/>
      <c r="F553" s="50"/>
    </row>
    <row r="554" spans="2:6" x14ac:dyDescent="0.2">
      <c r="B554" s="50"/>
      <c r="D554" s="50"/>
      <c r="F554" s="50"/>
    </row>
    <row r="555" spans="2:6" x14ac:dyDescent="0.2">
      <c r="B555" s="50"/>
      <c r="D555" s="50"/>
      <c r="F555" s="50"/>
    </row>
    <row r="556" spans="2:6" x14ac:dyDescent="0.2">
      <c r="B556" s="50"/>
      <c r="D556" s="50"/>
      <c r="F556" s="50"/>
    </row>
    <row r="557" spans="2:6" x14ac:dyDescent="0.2">
      <c r="B557" s="50"/>
      <c r="D557" s="50"/>
      <c r="F557" s="50"/>
    </row>
    <row r="558" spans="2:6" x14ac:dyDescent="0.2">
      <c r="B558" s="50"/>
      <c r="D558" s="50"/>
      <c r="F558" s="50"/>
    </row>
    <row r="559" spans="2:6" x14ac:dyDescent="0.2">
      <c r="B559" s="50"/>
      <c r="D559" s="50"/>
      <c r="F559" s="50"/>
    </row>
    <row r="560" spans="2:6" x14ac:dyDescent="0.2">
      <c r="B560" s="50"/>
      <c r="D560" s="50"/>
      <c r="F560" s="50"/>
    </row>
    <row r="561" spans="2:6" x14ac:dyDescent="0.2">
      <c r="B561" s="50"/>
      <c r="D561" s="50"/>
      <c r="F561" s="50"/>
    </row>
    <row r="562" spans="2:6" x14ac:dyDescent="0.2">
      <c r="B562" s="50"/>
      <c r="D562" s="50"/>
      <c r="F562" s="50"/>
    </row>
    <row r="563" spans="2:6" x14ac:dyDescent="0.2">
      <c r="B563" s="50"/>
      <c r="D563" s="50"/>
      <c r="F563" s="50"/>
    </row>
    <row r="564" spans="2:6" x14ac:dyDescent="0.2">
      <c r="B564" s="50"/>
      <c r="D564" s="50"/>
      <c r="F564" s="50"/>
    </row>
    <row r="565" spans="2:6" x14ac:dyDescent="0.2">
      <c r="B565" s="50"/>
      <c r="D565" s="50"/>
      <c r="F565" s="50"/>
    </row>
    <row r="566" spans="2:6" x14ac:dyDescent="0.2">
      <c r="B566" s="50"/>
      <c r="D566" s="50"/>
      <c r="F566" s="50"/>
    </row>
    <row r="567" spans="2:6" x14ac:dyDescent="0.2">
      <c r="B567" s="50"/>
      <c r="D567" s="50"/>
      <c r="F567" s="50"/>
    </row>
    <row r="568" spans="2:6" x14ac:dyDescent="0.2">
      <c r="B568" s="50"/>
      <c r="D568" s="50"/>
      <c r="F568" s="50"/>
    </row>
    <row r="569" spans="2:6" x14ac:dyDescent="0.2">
      <c r="B569" s="50"/>
      <c r="D569" s="50"/>
      <c r="F569" s="50"/>
    </row>
    <row r="570" spans="2:6" x14ac:dyDescent="0.2">
      <c r="B570" s="50"/>
      <c r="D570" s="50"/>
      <c r="F570" s="50"/>
    </row>
    <row r="571" spans="2:6" x14ac:dyDescent="0.2">
      <c r="B571" s="50"/>
      <c r="D571" s="50"/>
      <c r="F571" s="50"/>
    </row>
    <row r="572" spans="2:6" x14ac:dyDescent="0.2">
      <c r="B572" s="50"/>
      <c r="D572" s="50"/>
      <c r="F572" s="50"/>
    </row>
    <row r="573" spans="2:6" x14ac:dyDescent="0.2">
      <c r="B573" s="50"/>
      <c r="D573" s="50"/>
      <c r="F573" s="50"/>
    </row>
    <row r="574" spans="2:6" x14ac:dyDescent="0.2">
      <c r="B574" s="50"/>
      <c r="D574" s="50"/>
      <c r="F574" s="50"/>
    </row>
    <row r="575" spans="2:6" x14ac:dyDescent="0.2">
      <c r="B575" s="50"/>
      <c r="D575" s="50"/>
      <c r="F575" s="50"/>
    </row>
    <row r="576" spans="2:6" x14ac:dyDescent="0.2">
      <c r="B576" s="50"/>
      <c r="D576" s="50"/>
      <c r="F576" s="50"/>
    </row>
    <row r="577" spans="2:6" x14ac:dyDescent="0.2">
      <c r="B577" s="50"/>
      <c r="D577" s="50"/>
      <c r="F577" s="50"/>
    </row>
    <row r="578" spans="2:6" x14ac:dyDescent="0.2">
      <c r="B578" s="50"/>
      <c r="D578" s="50"/>
      <c r="F578" s="50"/>
    </row>
    <row r="579" spans="2:6" x14ac:dyDescent="0.2">
      <c r="B579" s="50"/>
      <c r="D579" s="50"/>
      <c r="F579" s="50"/>
    </row>
    <row r="580" spans="2:6" x14ac:dyDescent="0.2">
      <c r="B580" s="50"/>
      <c r="D580" s="50"/>
      <c r="F580" s="50"/>
    </row>
    <row r="581" spans="2:6" x14ac:dyDescent="0.2">
      <c r="B581" s="50"/>
      <c r="D581" s="50"/>
      <c r="F581" s="50"/>
    </row>
    <row r="582" spans="2:6" x14ac:dyDescent="0.2">
      <c r="B582" s="50"/>
      <c r="D582" s="50"/>
      <c r="F582" s="50"/>
    </row>
    <row r="583" spans="2:6" x14ac:dyDescent="0.2">
      <c r="B583" s="50"/>
      <c r="D583" s="50"/>
      <c r="F583" s="50"/>
    </row>
    <row r="584" spans="2:6" x14ac:dyDescent="0.2">
      <c r="B584" s="50"/>
      <c r="D584" s="50"/>
      <c r="F584" s="50"/>
    </row>
    <row r="585" spans="2:6" x14ac:dyDescent="0.2">
      <c r="B585" s="50"/>
      <c r="D585" s="50"/>
      <c r="F585" s="50"/>
    </row>
    <row r="586" spans="2:6" x14ac:dyDescent="0.2">
      <c r="B586" s="50"/>
      <c r="D586" s="50"/>
      <c r="F586" s="50"/>
    </row>
    <row r="587" spans="2:6" x14ac:dyDescent="0.2">
      <c r="B587" s="50"/>
      <c r="D587" s="50"/>
      <c r="F587" s="50"/>
    </row>
    <row r="588" spans="2:6" x14ac:dyDescent="0.2">
      <c r="B588" s="50"/>
      <c r="D588" s="50"/>
      <c r="F588" s="50"/>
    </row>
    <row r="589" spans="2:6" x14ac:dyDescent="0.2">
      <c r="B589" s="50"/>
      <c r="D589" s="50"/>
      <c r="F589" s="50"/>
    </row>
    <row r="590" spans="2:6" x14ac:dyDescent="0.2">
      <c r="B590" s="50"/>
      <c r="D590" s="50"/>
      <c r="F590" s="50"/>
    </row>
    <row r="591" spans="2:6" x14ac:dyDescent="0.2">
      <c r="B591" s="50"/>
      <c r="D591" s="50"/>
      <c r="F591" s="50"/>
    </row>
    <row r="592" spans="2:6" x14ac:dyDescent="0.2">
      <c r="B592" s="50"/>
      <c r="D592" s="50"/>
      <c r="F592" s="50"/>
    </row>
    <row r="593" spans="2:6" x14ac:dyDescent="0.2">
      <c r="B593" s="50"/>
      <c r="D593" s="50"/>
      <c r="F593" s="50"/>
    </row>
    <row r="594" spans="2:6" x14ac:dyDescent="0.2">
      <c r="B594" s="50"/>
      <c r="D594" s="50"/>
      <c r="F594" s="50"/>
    </row>
    <row r="595" spans="2:6" x14ac:dyDescent="0.2">
      <c r="B595" s="50"/>
      <c r="D595" s="50"/>
      <c r="F595" s="50"/>
    </row>
    <row r="596" spans="2:6" x14ac:dyDescent="0.2">
      <c r="B596" s="50"/>
      <c r="D596" s="50"/>
      <c r="F596" s="50"/>
    </row>
    <row r="597" spans="2:6" x14ac:dyDescent="0.2">
      <c r="B597" s="50"/>
      <c r="D597" s="50"/>
      <c r="F597" s="50"/>
    </row>
    <row r="598" spans="2:6" x14ac:dyDescent="0.2">
      <c r="B598" s="50"/>
      <c r="D598" s="50"/>
      <c r="F598" s="50"/>
    </row>
    <row r="599" spans="2:6" x14ac:dyDescent="0.2">
      <c r="B599" s="50"/>
      <c r="D599" s="50"/>
      <c r="F599" s="50"/>
    </row>
    <row r="600" spans="2:6" x14ac:dyDescent="0.2">
      <c r="B600" s="50"/>
      <c r="D600" s="50"/>
      <c r="F600" s="50"/>
    </row>
    <row r="601" spans="2:6" x14ac:dyDescent="0.2">
      <c r="B601" s="50"/>
      <c r="D601" s="50"/>
      <c r="F601" s="50"/>
    </row>
    <row r="602" spans="2:6" x14ac:dyDescent="0.2">
      <c r="B602" s="50"/>
      <c r="D602" s="50"/>
      <c r="F602" s="50"/>
    </row>
    <row r="603" spans="2:6" x14ac:dyDescent="0.2">
      <c r="B603" s="50"/>
      <c r="D603" s="50"/>
      <c r="F603" s="50"/>
    </row>
    <row r="604" spans="2:6" x14ac:dyDescent="0.2">
      <c r="B604" s="50"/>
      <c r="D604" s="50"/>
      <c r="F604" s="50"/>
    </row>
    <row r="605" spans="2:6" x14ac:dyDescent="0.2">
      <c r="B605" s="50"/>
      <c r="D605" s="50"/>
      <c r="F605" s="50"/>
    </row>
    <row r="606" spans="2:6" x14ac:dyDescent="0.2">
      <c r="B606" s="50"/>
      <c r="D606" s="50"/>
      <c r="F606" s="50"/>
    </row>
    <row r="607" spans="2:6" x14ac:dyDescent="0.2">
      <c r="B607" s="50"/>
      <c r="D607" s="50"/>
      <c r="F607" s="50"/>
    </row>
    <row r="608" spans="2:6" x14ac:dyDescent="0.2">
      <c r="B608" s="50"/>
      <c r="D608" s="50"/>
      <c r="F608" s="50"/>
    </row>
    <row r="609" spans="2:6" x14ac:dyDescent="0.2">
      <c r="B609" s="50"/>
      <c r="D609" s="50"/>
      <c r="F609" s="50"/>
    </row>
    <row r="610" spans="2:6" x14ac:dyDescent="0.2">
      <c r="B610" s="50"/>
      <c r="D610" s="50"/>
      <c r="F610" s="50"/>
    </row>
    <row r="611" spans="2:6" x14ac:dyDescent="0.2">
      <c r="B611" s="50"/>
      <c r="D611" s="50"/>
      <c r="F611" s="50"/>
    </row>
    <row r="612" spans="2:6" x14ac:dyDescent="0.2">
      <c r="B612" s="50"/>
      <c r="D612" s="50"/>
      <c r="F612" s="50"/>
    </row>
    <row r="613" spans="2:6" x14ac:dyDescent="0.2">
      <c r="B613" s="50"/>
      <c r="D613" s="50"/>
      <c r="F613" s="50"/>
    </row>
    <row r="614" spans="2:6" x14ac:dyDescent="0.2">
      <c r="B614" s="50"/>
      <c r="D614" s="50"/>
      <c r="F614" s="50"/>
    </row>
    <row r="615" spans="2:6" x14ac:dyDescent="0.2">
      <c r="B615" s="50"/>
      <c r="D615" s="50"/>
      <c r="F615" s="50"/>
    </row>
    <row r="616" spans="2:6" x14ac:dyDescent="0.2">
      <c r="B616" s="50"/>
      <c r="D616" s="50"/>
      <c r="F616" s="50"/>
    </row>
    <row r="617" spans="2:6" x14ac:dyDescent="0.2">
      <c r="B617" s="50"/>
      <c r="D617" s="50"/>
      <c r="F617" s="50"/>
    </row>
    <row r="618" spans="2:6" x14ac:dyDescent="0.2">
      <c r="B618" s="50"/>
      <c r="D618" s="50"/>
      <c r="F618" s="50"/>
    </row>
    <row r="619" spans="2:6" x14ac:dyDescent="0.2">
      <c r="B619" s="50"/>
      <c r="D619" s="50"/>
      <c r="F619" s="50"/>
    </row>
    <row r="620" spans="2:6" x14ac:dyDescent="0.2">
      <c r="B620" s="50"/>
      <c r="D620" s="50"/>
      <c r="F620" s="50"/>
    </row>
    <row r="621" spans="2:6" x14ac:dyDescent="0.2">
      <c r="B621" s="50"/>
      <c r="D621" s="50"/>
      <c r="F621" s="50"/>
    </row>
    <row r="622" spans="2:6" x14ac:dyDescent="0.2">
      <c r="B622" s="50"/>
      <c r="D622" s="50"/>
      <c r="F622" s="50"/>
    </row>
    <row r="623" spans="2:6" x14ac:dyDescent="0.2">
      <c r="B623" s="50"/>
      <c r="D623" s="50"/>
      <c r="F623" s="50"/>
    </row>
    <row r="624" spans="2:6" x14ac:dyDescent="0.2">
      <c r="B624" s="50"/>
      <c r="D624" s="50"/>
    </row>
    <row r="625" spans="2:4" x14ac:dyDescent="0.2">
      <c r="B625" s="50"/>
      <c r="D625" s="50"/>
    </row>
    <row r="626" spans="2:4" x14ac:dyDescent="0.2">
      <c r="B626" s="50"/>
      <c r="D626" s="50"/>
    </row>
    <row r="627" spans="2:4" x14ac:dyDescent="0.2">
      <c r="B627" s="50"/>
      <c r="D627" s="50"/>
    </row>
    <row r="628" spans="2:4" x14ac:dyDescent="0.2">
      <c r="B628" s="50"/>
      <c r="D628" s="50"/>
    </row>
    <row r="629" spans="2:4" x14ac:dyDescent="0.2">
      <c r="B629" s="50"/>
      <c r="D629" s="50"/>
    </row>
    <row r="630" spans="2:4" x14ac:dyDescent="0.2">
      <c r="B630" s="50"/>
      <c r="D630" s="50"/>
    </row>
    <row r="631" spans="2:4" x14ac:dyDescent="0.2">
      <c r="B631" s="50"/>
      <c r="D631" s="50"/>
    </row>
    <row r="632" spans="2:4" x14ac:dyDescent="0.2">
      <c r="B632" s="50"/>
      <c r="D632" s="50"/>
    </row>
    <row r="633" spans="2:4" x14ac:dyDescent="0.2">
      <c r="B633" s="50"/>
      <c r="D633" s="50"/>
    </row>
    <row r="634" spans="2:4" x14ac:dyDescent="0.2">
      <c r="B634" s="50"/>
      <c r="D634" s="50"/>
    </row>
    <row r="635" spans="2:4" x14ac:dyDescent="0.2">
      <c r="B635" s="50"/>
      <c r="D635" s="50"/>
    </row>
    <row r="636" spans="2:4" x14ac:dyDescent="0.2">
      <c r="B636" s="50"/>
      <c r="D636" s="50"/>
    </row>
    <row r="637" spans="2:4" x14ac:dyDescent="0.2">
      <c r="B637" s="50"/>
      <c r="D637" s="50"/>
    </row>
    <row r="638" spans="2:4" x14ac:dyDescent="0.2">
      <c r="B638" s="50"/>
      <c r="D638" s="50"/>
    </row>
    <row r="639" spans="2:4" x14ac:dyDescent="0.2">
      <c r="B639" s="50"/>
      <c r="D639" s="50"/>
    </row>
    <row r="640" spans="2:4" x14ac:dyDescent="0.2">
      <c r="B640" s="50"/>
      <c r="D640" s="50"/>
    </row>
    <row r="641" spans="2:4" x14ac:dyDescent="0.2">
      <c r="B641" s="50"/>
      <c r="D641" s="50"/>
    </row>
    <row r="642" spans="2:4" x14ac:dyDescent="0.2">
      <c r="B642" s="50"/>
      <c r="D642" s="50"/>
    </row>
    <row r="643" spans="2:4" x14ac:dyDescent="0.2">
      <c r="B643" s="50"/>
      <c r="D643" s="50"/>
    </row>
    <row r="644" spans="2:4" x14ac:dyDescent="0.2">
      <c r="B644" s="50"/>
      <c r="D644" s="50"/>
    </row>
    <row r="645" spans="2:4" x14ac:dyDescent="0.2">
      <c r="B645" s="50"/>
      <c r="D645" s="50"/>
    </row>
    <row r="646" spans="2:4" x14ac:dyDescent="0.2">
      <c r="B646" s="50"/>
      <c r="D646" s="50"/>
    </row>
    <row r="647" spans="2:4" x14ac:dyDescent="0.2">
      <c r="B647" s="50"/>
      <c r="D647" s="50"/>
    </row>
    <row r="648" spans="2:4" x14ac:dyDescent="0.2">
      <c r="B648" s="50"/>
      <c r="D648" s="50"/>
    </row>
    <row r="649" spans="2:4" x14ac:dyDescent="0.2">
      <c r="B649" s="50"/>
      <c r="D649" s="50"/>
    </row>
    <row r="650" spans="2:4" x14ac:dyDescent="0.2">
      <c r="B650" s="50"/>
      <c r="D650" s="50"/>
    </row>
    <row r="651" spans="2:4" x14ac:dyDescent="0.2">
      <c r="B651" s="50"/>
      <c r="D651" s="50"/>
    </row>
    <row r="652" spans="2:4" x14ac:dyDescent="0.2">
      <c r="B652" s="50"/>
      <c r="D652" s="50"/>
    </row>
    <row r="653" spans="2:4" x14ac:dyDescent="0.2">
      <c r="B653" s="50"/>
      <c r="D653" s="50"/>
    </row>
    <row r="654" spans="2:4" x14ac:dyDescent="0.2">
      <c r="B654" s="50"/>
      <c r="D654" s="50"/>
    </row>
    <row r="655" spans="2:4" x14ac:dyDescent="0.2">
      <c r="B655" s="50"/>
      <c r="D655" s="50"/>
    </row>
    <row r="656" spans="2:4" x14ac:dyDescent="0.2">
      <c r="B656" s="50"/>
      <c r="D656" s="50"/>
    </row>
    <row r="657" spans="2:4" x14ac:dyDescent="0.2">
      <c r="B657" s="50"/>
      <c r="D657" s="50"/>
    </row>
    <row r="658" spans="2:4" x14ac:dyDescent="0.2">
      <c r="B658" s="50"/>
      <c r="D658" s="50"/>
    </row>
    <row r="659" spans="2:4" x14ac:dyDescent="0.2">
      <c r="B659" s="50"/>
      <c r="D659" s="50"/>
    </row>
    <row r="660" spans="2:4" x14ac:dyDescent="0.2">
      <c r="B660" s="50"/>
      <c r="D660" s="50"/>
    </row>
    <row r="661" spans="2:4" x14ac:dyDescent="0.2">
      <c r="B661" s="50"/>
      <c r="D661" s="50"/>
    </row>
    <row r="662" spans="2:4" x14ac:dyDescent="0.2">
      <c r="B662" s="50"/>
      <c r="D662" s="50"/>
    </row>
    <row r="663" spans="2:4" x14ac:dyDescent="0.2">
      <c r="B663" s="50"/>
      <c r="D663" s="50"/>
    </row>
    <row r="664" spans="2:4" x14ac:dyDescent="0.2">
      <c r="B664" s="50"/>
      <c r="D664" s="50"/>
    </row>
    <row r="665" spans="2:4" x14ac:dyDescent="0.2">
      <c r="B665" s="50"/>
      <c r="D665" s="50"/>
    </row>
    <row r="666" spans="2:4" x14ac:dyDescent="0.2">
      <c r="B666" s="50"/>
      <c r="D666" s="50"/>
    </row>
    <row r="667" spans="2:4" x14ac:dyDescent="0.2">
      <c r="B667" s="50"/>
      <c r="D667" s="50"/>
    </row>
    <row r="668" spans="2:4" x14ac:dyDescent="0.2">
      <c r="B668" s="50"/>
      <c r="D668" s="50"/>
    </row>
    <row r="669" spans="2:4" x14ac:dyDescent="0.2">
      <c r="B669" s="50"/>
      <c r="D669" s="50"/>
    </row>
    <row r="670" spans="2:4" x14ac:dyDescent="0.2">
      <c r="B670" s="50"/>
      <c r="D670" s="50"/>
    </row>
    <row r="671" spans="2:4" x14ac:dyDescent="0.2">
      <c r="B671" s="50"/>
      <c r="D671" s="50"/>
    </row>
    <row r="672" spans="2:4" x14ac:dyDescent="0.2">
      <c r="B672" s="50"/>
      <c r="D672" s="50"/>
    </row>
    <row r="673" spans="2:4" x14ac:dyDescent="0.2">
      <c r="B673" s="50"/>
      <c r="D673" s="50"/>
    </row>
    <row r="674" spans="2:4" x14ac:dyDescent="0.2">
      <c r="B674" s="50"/>
      <c r="D674" s="50"/>
    </row>
    <row r="675" spans="2:4" x14ac:dyDescent="0.2">
      <c r="B675" s="50"/>
      <c r="D675" s="50"/>
    </row>
    <row r="676" spans="2:4" x14ac:dyDescent="0.2">
      <c r="B676" s="50"/>
      <c r="D676" s="50"/>
    </row>
    <row r="677" spans="2:4" x14ac:dyDescent="0.2">
      <c r="B677" s="50"/>
      <c r="D677" s="50"/>
    </row>
    <row r="678" spans="2:4" x14ac:dyDescent="0.2">
      <c r="B678" s="50"/>
      <c r="D678" s="50"/>
    </row>
    <row r="679" spans="2:4" x14ac:dyDescent="0.2">
      <c r="B679" s="50"/>
      <c r="D679" s="50"/>
    </row>
    <row r="680" spans="2:4" x14ac:dyDescent="0.2">
      <c r="B680" s="50"/>
      <c r="D680" s="50"/>
    </row>
    <row r="681" spans="2:4" x14ac:dyDescent="0.2">
      <c r="B681" s="50"/>
      <c r="D681" s="50"/>
    </row>
    <row r="682" spans="2:4" x14ac:dyDescent="0.2">
      <c r="B682" s="50"/>
      <c r="D682" s="50"/>
    </row>
    <row r="683" spans="2:4" x14ac:dyDescent="0.2">
      <c r="B683" s="50"/>
      <c r="D683" s="50"/>
    </row>
    <row r="684" spans="2:4" x14ac:dyDescent="0.2">
      <c r="B684" s="50"/>
      <c r="D684" s="50"/>
    </row>
    <row r="685" spans="2:4" x14ac:dyDescent="0.2">
      <c r="B685" s="50"/>
      <c r="D685" s="50"/>
    </row>
    <row r="686" spans="2:4" x14ac:dyDescent="0.2">
      <c r="B686" s="50"/>
      <c r="D686" s="50"/>
    </row>
    <row r="687" spans="2:4" x14ac:dyDescent="0.2">
      <c r="B687" s="50"/>
      <c r="D687" s="50"/>
    </row>
    <row r="688" spans="2:4" x14ac:dyDescent="0.2">
      <c r="B688" s="50"/>
      <c r="D688" s="50"/>
    </row>
    <row r="689" spans="2:4" x14ac:dyDescent="0.2">
      <c r="B689" s="50"/>
      <c r="D689" s="50"/>
    </row>
    <row r="690" spans="2:4" x14ac:dyDescent="0.2">
      <c r="B690" s="50"/>
      <c r="D690" s="50"/>
    </row>
    <row r="691" spans="2:4" x14ac:dyDescent="0.2">
      <c r="B691" s="50"/>
      <c r="D691" s="50"/>
    </row>
    <row r="692" spans="2:4" x14ac:dyDescent="0.2">
      <c r="B692" s="50"/>
      <c r="D692" s="50"/>
    </row>
    <row r="693" spans="2:4" x14ac:dyDescent="0.2">
      <c r="B693" s="50"/>
      <c r="D693" s="50"/>
    </row>
    <row r="694" spans="2:4" x14ac:dyDescent="0.2">
      <c r="B694" s="50"/>
      <c r="D694" s="50"/>
    </row>
    <row r="695" spans="2:4" x14ac:dyDescent="0.2">
      <c r="B695" s="50"/>
      <c r="D695" s="50"/>
    </row>
    <row r="696" spans="2:4" x14ac:dyDescent="0.2">
      <c r="B696" s="50"/>
      <c r="D696" s="50"/>
    </row>
    <row r="697" spans="2:4" x14ac:dyDescent="0.2">
      <c r="B697" s="50"/>
      <c r="D697" s="50"/>
    </row>
    <row r="698" spans="2:4" x14ac:dyDescent="0.2">
      <c r="B698" s="50"/>
      <c r="D698" s="50"/>
    </row>
    <row r="699" spans="2:4" x14ac:dyDescent="0.2">
      <c r="B699" s="50"/>
      <c r="D699" s="50"/>
    </row>
    <row r="700" spans="2:4" x14ac:dyDescent="0.2">
      <c r="B700" s="50"/>
      <c r="D700" s="50"/>
    </row>
    <row r="701" spans="2:4" x14ac:dyDescent="0.2">
      <c r="B701" s="50"/>
      <c r="D701" s="50"/>
    </row>
    <row r="702" spans="2:4" x14ac:dyDescent="0.2">
      <c r="B702" s="50"/>
      <c r="D702" s="50"/>
    </row>
    <row r="703" spans="2:4" x14ac:dyDescent="0.2">
      <c r="B703" s="50"/>
      <c r="D703" s="50"/>
    </row>
    <row r="704" spans="2:4" x14ac:dyDescent="0.2">
      <c r="B704" s="50"/>
      <c r="D704" s="50"/>
    </row>
    <row r="705" spans="2:4" x14ac:dyDescent="0.2">
      <c r="B705" s="50"/>
      <c r="D705" s="50"/>
    </row>
    <row r="706" spans="2:4" x14ac:dyDescent="0.2">
      <c r="B706" s="50"/>
      <c r="D706" s="50"/>
    </row>
    <row r="707" spans="2:4" x14ac:dyDescent="0.2">
      <c r="B707" s="50"/>
      <c r="D707" s="50"/>
    </row>
    <row r="708" spans="2:4" x14ac:dyDescent="0.2">
      <c r="B708" s="50"/>
      <c r="D708" s="50"/>
    </row>
    <row r="709" spans="2:4" x14ac:dyDescent="0.2">
      <c r="B709" s="50"/>
      <c r="D709" s="50"/>
    </row>
    <row r="710" spans="2:4" x14ac:dyDescent="0.2">
      <c r="B710" s="50"/>
      <c r="D710" s="50"/>
    </row>
    <row r="711" spans="2:4" x14ac:dyDescent="0.2">
      <c r="B711" s="50"/>
      <c r="D711" s="50"/>
    </row>
    <row r="712" spans="2:4" x14ac:dyDescent="0.2">
      <c r="B712" s="50"/>
      <c r="D712" s="50"/>
    </row>
    <row r="713" spans="2:4" x14ac:dyDescent="0.2">
      <c r="B713" s="50"/>
      <c r="D713" s="50"/>
    </row>
    <row r="714" spans="2:4" x14ac:dyDescent="0.2">
      <c r="B714" s="50"/>
      <c r="D714" s="50"/>
    </row>
    <row r="715" spans="2:4" x14ac:dyDescent="0.2">
      <c r="B715" s="50"/>
      <c r="D715" s="50"/>
    </row>
    <row r="716" spans="2:4" x14ac:dyDescent="0.2">
      <c r="B716" s="50"/>
      <c r="D716" s="50"/>
    </row>
    <row r="717" spans="2:4" x14ac:dyDescent="0.2">
      <c r="B717" s="50"/>
      <c r="D717" s="50"/>
    </row>
    <row r="718" spans="2:4" x14ac:dyDescent="0.2">
      <c r="B718" s="50"/>
      <c r="D718" s="50"/>
    </row>
    <row r="719" spans="2:4" x14ac:dyDescent="0.2">
      <c r="B719" s="50"/>
      <c r="D719" s="50"/>
    </row>
    <row r="720" spans="2:4" x14ac:dyDescent="0.2">
      <c r="B720" s="50"/>
      <c r="D720" s="50"/>
    </row>
    <row r="721" spans="2:4" x14ac:dyDescent="0.2">
      <c r="B721" s="50"/>
      <c r="D721" s="50"/>
    </row>
    <row r="722" spans="2:4" x14ac:dyDescent="0.2">
      <c r="B722" s="50"/>
      <c r="D722" s="50"/>
    </row>
    <row r="723" spans="2:4" x14ac:dyDescent="0.2">
      <c r="B723" s="50"/>
      <c r="D723" s="50"/>
    </row>
    <row r="724" spans="2:4" x14ac:dyDescent="0.2">
      <c r="B724" s="50"/>
      <c r="D724" s="50"/>
    </row>
    <row r="725" spans="2:4" x14ac:dyDescent="0.2">
      <c r="B725" s="50"/>
      <c r="D725" s="50"/>
    </row>
    <row r="726" spans="2:4" x14ac:dyDescent="0.2">
      <c r="B726" s="50"/>
      <c r="D726" s="50"/>
    </row>
    <row r="727" spans="2:4" x14ac:dyDescent="0.2">
      <c r="B727" s="50"/>
      <c r="D727" s="50"/>
    </row>
    <row r="728" spans="2:4" x14ac:dyDescent="0.2">
      <c r="B728" s="50"/>
      <c r="D728" s="50"/>
    </row>
    <row r="729" spans="2:4" x14ac:dyDescent="0.2">
      <c r="B729" s="50"/>
      <c r="D729" s="50"/>
    </row>
    <row r="730" spans="2:4" x14ac:dyDescent="0.2">
      <c r="B730" s="50"/>
      <c r="D730" s="50"/>
    </row>
    <row r="731" spans="2:4" x14ac:dyDescent="0.2">
      <c r="B731" s="50"/>
      <c r="D731" s="50"/>
    </row>
    <row r="732" spans="2:4" x14ac:dyDescent="0.2">
      <c r="B732" s="50"/>
      <c r="D732" s="50"/>
    </row>
    <row r="733" spans="2:4" x14ac:dyDescent="0.2">
      <c r="B733" s="50"/>
      <c r="D733" s="50"/>
    </row>
    <row r="734" spans="2:4" x14ac:dyDescent="0.2">
      <c r="B734" s="50"/>
      <c r="D734" s="50"/>
    </row>
    <row r="735" spans="2:4" x14ac:dyDescent="0.2">
      <c r="B735" s="50"/>
      <c r="D735" s="50"/>
    </row>
    <row r="736" spans="2:4" x14ac:dyDescent="0.2">
      <c r="B736" s="50"/>
      <c r="D736" s="50"/>
    </row>
    <row r="737" spans="2:4" x14ac:dyDescent="0.2">
      <c r="B737" s="50"/>
      <c r="D737" s="50"/>
    </row>
    <row r="738" spans="2:4" x14ac:dyDescent="0.2">
      <c r="B738" s="50"/>
      <c r="D738" s="50"/>
    </row>
    <row r="739" spans="2:4" x14ac:dyDescent="0.2">
      <c r="B739" s="50"/>
      <c r="D739" s="50"/>
    </row>
    <row r="740" spans="2:4" x14ac:dyDescent="0.2">
      <c r="B740" s="50"/>
      <c r="D740" s="50"/>
    </row>
    <row r="741" spans="2:4" x14ac:dyDescent="0.2">
      <c r="B741" s="50"/>
      <c r="D741" s="50"/>
    </row>
    <row r="742" spans="2:4" x14ac:dyDescent="0.2">
      <c r="B742" s="50"/>
      <c r="D742" s="50"/>
    </row>
    <row r="743" spans="2:4" x14ac:dyDescent="0.2">
      <c r="B743" s="50"/>
      <c r="D743" s="50"/>
    </row>
    <row r="744" spans="2:4" x14ac:dyDescent="0.2">
      <c r="B744" s="50"/>
      <c r="D744" s="50"/>
    </row>
    <row r="745" spans="2:4" x14ac:dyDescent="0.2">
      <c r="B745" s="50"/>
      <c r="D745" s="50"/>
    </row>
    <row r="746" spans="2:4" x14ac:dyDescent="0.2">
      <c r="B746" s="50"/>
      <c r="D746" s="50"/>
    </row>
    <row r="747" spans="2:4" x14ac:dyDescent="0.2">
      <c r="B747" s="50"/>
      <c r="D747" s="50"/>
    </row>
    <row r="748" spans="2:4" x14ac:dyDescent="0.2">
      <c r="B748" s="50"/>
      <c r="D748" s="50"/>
    </row>
    <row r="749" spans="2:4" x14ac:dyDescent="0.2">
      <c r="B749" s="50"/>
      <c r="D749" s="50"/>
    </row>
    <row r="750" spans="2:4" x14ac:dyDescent="0.2">
      <c r="B750" s="50"/>
      <c r="D750" s="50"/>
    </row>
    <row r="751" spans="2:4" x14ac:dyDescent="0.2">
      <c r="B751" s="50"/>
      <c r="D751" s="50"/>
    </row>
    <row r="752" spans="2:4" x14ac:dyDescent="0.2">
      <c r="B752" s="50"/>
      <c r="D752" s="50"/>
    </row>
    <row r="753" spans="2:4" x14ac:dyDescent="0.2">
      <c r="B753" s="50"/>
      <c r="D753" s="50"/>
    </row>
    <row r="754" spans="2:4" x14ac:dyDescent="0.2">
      <c r="B754" s="50"/>
      <c r="D754" s="50"/>
    </row>
    <row r="755" spans="2:4" x14ac:dyDescent="0.2">
      <c r="B755" s="50"/>
      <c r="D755" s="50"/>
    </row>
    <row r="756" spans="2:4" x14ac:dyDescent="0.2">
      <c r="B756" s="50"/>
      <c r="D756" s="50"/>
    </row>
    <row r="757" spans="2:4" x14ac:dyDescent="0.2">
      <c r="B757" s="50"/>
      <c r="D757" s="50"/>
    </row>
    <row r="758" spans="2:4" x14ac:dyDescent="0.2">
      <c r="B758" s="50"/>
      <c r="D758" s="50"/>
    </row>
    <row r="759" spans="2:4" x14ac:dyDescent="0.2">
      <c r="B759" s="50"/>
      <c r="D759" s="50"/>
    </row>
    <row r="760" spans="2:4" x14ac:dyDescent="0.2">
      <c r="B760" s="50"/>
      <c r="D760" s="50"/>
    </row>
    <row r="761" spans="2:4" x14ac:dyDescent="0.2">
      <c r="B761" s="50"/>
      <c r="D761" s="50"/>
    </row>
    <row r="762" spans="2:4" x14ac:dyDescent="0.2">
      <c r="B762" s="50"/>
      <c r="D762" s="50"/>
    </row>
    <row r="763" spans="2:4" x14ac:dyDescent="0.2">
      <c r="B763" s="50"/>
      <c r="D763" s="50"/>
    </row>
    <row r="764" spans="2:4" x14ac:dyDescent="0.2">
      <c r="B764" s="50"/>
      <c r="D764" s="50"/>
    </row>
    <row r="765" spans="2:4" x14ac:dyDescent="0.2">
      <c r="B765" s="50"/>
      <c r="D765" s="50"/>
    </row>
    <row r="766" spans="2:4" x14ac:dyDescent="0.2">
      <c r="B766" s="50"/>
      <c r="D766" s="50"/>
    </row>
    <row r="767" spans="2:4" x14ac:dyDescent="0.2">
      <c r="B767" s="50"/>
      <c r="D767" s="50"/>
    </row>
    <row r="768" spans="2:4" x14ac:dyDescent="0.2">
      <c r="B768" s="50"/>
      <c r="D768" s="50"/>
    </row>
    <row r="769" spans="2:4" x14ac:dyDescent="0.2">
      <c r="B769" s="50"/>
      <c r="D769" s="50"/>
    </row>
    <row r="770" spans="2:4" x14ac:dyDescent="0.2">
      <c r="B770" s="50"/>
      <c r="D770" s="50"/>
    </row>
    <row r="771" spans="2:4" x14ac:dyDescent="0.2">
      <c r="B771" s="50"/>
      <c r="D771" s="50"/>
    </row>
    <row r="772" spans="2:4" x14ac:dyDescent="0.2">
      <c r="B772" s="50"/>
      <c r="D772" s="50"/>
    </row>
    <row r="773" spans="2:4" x14ac:dyDescent="0.2">
      <c r="B773" s="50"/>
      <c r="D773" s="50"/>
    </row>
    <row r="774" spans="2:4" x14ac:dyDescent="0.2">
      <c r="B774" s="50"/>
      <c r="D774" s="50"/>
    </row>
    <row r="775" spans="2:4" x14ac:dyDescent="0.2">
      <c r="B775" s="50"/>
      <c r="D775" s="50"/>
    </row>
    <row r="776" spans="2:4" x14ac:dyDescent="0.2">
      <c r="B776" s="50"/>
      <c r="D776" s="50"/>
    </row>
    <row r="777" spans="2:4" x14ac:dyDescent="0.2">
      <c r="B777" s="50"/>
      <c r="D777" s="50"/>
    </row>
    <row r="778" spans="2:4" x14ac:dyDescent="0.2">
      <c r="B778" s="50"/>
      <c r="D778" s="50"/>
    </row>
    <row r="779" spans="2:4" x14ac:dyDescent="0.2">
      <c r="B779" s="50"/>
      <c r="D779" s="50"/>
    </row>
    <row r="780" spans="2:4" x14ac:dyDescent="0.2">
      <c r="B780" s="50"/>
      <c r="D780" s="50"/>
    </row>
    <row r="781" spans="2:4" x14ac:dyDescent="0.2">
      <c r="B781" s="50"/>
      <c r="D781" s="50"/>
    </row>
    <row r="782" spans="2:4" x14ac:dyDescent="0.2">
      <c r="B782" s="50"/>
      <c r="D782" s="50"/>
    </row>
    <row r="783" spans="2:4" x14ac:dyDescent="0.2">
      <c r="B783" s="50"/>
      <c r="D783" s="50"/>
    </row>
    <row r="784" spans="2:4" x14ac:dyDescent="0.2">
      <c r="B784" s="50"/>
      <c r="D784" s="50"/>
    </row>
    <row r="785" spans="2:4" x14ac:dyDescent="0.2">
      <c r="B785" s="50"/>
      <c r="D785" s="50"/>
    </row>
    <row r="786" spans="2:4" x14ac:dyDescent="0.2">
      <c r="B786" s="50"/>
      <c r="D786" s="50"/>
    </row>
    <row r="787" spans="2:4" x14ac:dyDescent="0.2">
      <c r="B787" s="50"/>
      <c r="D787" s="50"/>
    </row>
    <row r="788" spans="2:4" x14ac:dyDescent="0.2">
      <c r="B788" s="50"/>
      <c r="D788" s="50"/>
    </row>
    <row r="789" spans="2:4" x14ac:dyDescent="0.2">
      <c r="B789" s="50"/>
      <c r="D789" s="50"/>
    </row>
    <row r="790" spans="2:4" x14ac:dyDescent="0.2">
      <c r="B790" s="50"/>
      <c r="D790" s="50"/>
    </row>
    <row r="791" spans="2:4" x14ac:dyDescent="0.2">
      <c r="B791" s="50"/>
      <c r="D791" s="50"/>
    </row>
    <row r="792" spans="2:4" x14ac:dyDescent="0.2">
      <c r="B792" s="50"/>
      <c r="D792" s="50"/>
    </row>
    <row r="793" spans="2:4" x14ac:dyDescent="0.2">
      <c r="B793" s="50"/>
      <c r="D793" s="50"/>
    </row>
    <row r="794" spans="2:4" x14ac:dyDescent="0.2">
      <c r="B794" s="50"/>
      <c r="D794" s="50"/>
    </row>
    <row r="795" spans="2:4" x14ac:dyDescent="0.2">
      <c r="B795" s="50"/>
      <c r="D795" s="50"/>
    </row>
    <row r="796" spans="2:4" x14ac:dyDescent="0.2">
      <c r="B796" s="50"/>
      <c r="D796" s="50"/>
    </row>
    <row r="797" spans="2:4" x14ac:dyDescent="0.2">
      <c r="B797" s="50"/>
      <c r="D797" s="50"/>
    </row>
    <row r="798" spans="2:4" x14ac:dyDescent="0.2">
      <c r="B798" s="50"/>
      <c r="D798" s="50"/>
    </row>
    <row r="799" spans="2:4" x14ac:dyDescent="0.2">
      <c r="B799" s="50"/>
      <c r="D799" s="50"/>
    </row>
    <row r="800" spans="2:4" x14ac:dyDescent="0.2">
      <c r="B800" s="50"/>
      <c r="D800" s="50"/>
    </row>
    <row r="801" spans="2:4" x14ac:dyDescent="0.2">
      <c r="B801" s="50"/>
      <c r="D801" s="50"/>
    </row>
    <row r="802" spans="2:4" x14ac:dyDescent="0.2">
      <c r="B802" s="50"/>
      <c r="D802" s="50"/>
    </row>
    <row r="803" spans="2:4" x14ac:dyDescent="0.2">
      <c r="B803" s="50"/>
      <c r="D803" s="50"/>
    </row>
    <row r="804" spans="2:4" x14ac:dyDescent="0.2">
      <c r="B804" s="50"/>
      <c r="D804" s="50"/>
    </row>
    <row r="805" spans="2:4" x14ac:dyDescent="0.2">
      <c r="B805" s="50"/>
      <c r="D805" s="50"/>
    </row>
    <row r="806" spans="2:4" x14ac:dyDescent="0.2">
      <c r="B806" s="50"/>
      <c r="D806" s="50"/>
    </row>
    <row r="807" spans="2:4" x14ac:dyDescent="0.2">
      <c r="B807" s="50"/>
      <c r="D807" s="50"/>
    </row>
    <row r="808" spans="2:4" x14ac:dyDescent="0.2">
      <c r="B808" s="50"/>
      <c r="D808" s="50"/>
    </row>
    <row r="809" spans="2:4" x14ac:dyDescent="0.2">
      <c r="B809" s="50"/>
      <c r="D809" s="50"/>
    </row>
    <row r="810" spans="2:4" x14ac:dyDescent="0.2">
      <c r="B810" s="50"/>
      <c r="D810" s="50"/>
    </row>
    <row r="811" spans="2:4" x14ac:dyDescent="0.2">
      <c r="B811" s="50"/>
      <c r="D811" s="50"/>
    </row>
    <row r="812" spans="2:4" x14ac:dyDescent="0.2">
      <c r="B812" s="50"/>
      <c r="D812" s="50"/>
    </row>
    <row r="813" spans="2:4" x14ac:dyDescent="0.2">
      <c r="B813" s="50"/>
      <c r="D813" s="50"/>
    </row>
    <row r="814" spans="2:4" x14ac:dyDescent="0.2">
      <c r="B814" s="50"/>
      <c r="D814" s="50"/>
    </row>
    <row r="815" spans="2:4" x14ac:dyDescent="0.2">
      <c r="B815" s="50"/>
      <c r="D815" s="50"/>
    </row>
    <row r="816" spans="2:4" x14ac:dyDescent="0.2">
      <c r="B816" s="50"/>
      <c r="D816" s="50"/>
    </row>
    <row r="817" spans="2:4" x14ac:dyDescent="0.2">
      <c r="B817" s="50"/>
      <c r="D817" s="50"/>
    </row>
    <row r="818" spans="2:4" x14ac:dyDescent="0.2">
      <c r="B818" s="50"/>
      <c r="D818" s="50"/>
    </row>
    <row r="819" spans="2:4" x14ac:dyDescent="0.2">
      <c r="B819" s="50"/>
      <c r="D819" s="50"/>
    </row>
    <row r="820" spans="2:4" x14ac:dyDescent="0.2">
      <c r="B820" s="50"/>
      <c r="D820" s="50"/>
    </row>
    <row r="821" spans="2:4" x14ac:dyDescent="0.2">
      <c r="B821" s="50"/>
      <c r="D821" s="50"/>
    </row>
    <row r="822" spans="2:4" x14ac:dyDescent="0.2">
      <c r="B822" s="50"/>
      <c r="D822" s="50"/>
    </row>
    <row r="823" spans="2:4" x14ac:dyDescent="0.2">
      <c r="B823" s="50"/>
      <c r="D823" s="50"/>
    </row>
    <row r="824" spans="2:4" x14ac:dyDescent="0.2">
      <c r="B824" s="50"/>
      <c r="D824" s="50"/>
    </row>
    <row r="825" spans="2:4" x14ac:dyDescent="0.2">
      <c r="B825" s="50"/>
      <c r="D825" s="50"/>
    </row>
    <row r="826" spans="2:4" x14ac:dyDescent="0.2">
      <c r="B826" s="50"/>
      <c r="D826" s="50"/>
    </row>
    <row r="827" spans="2:4" x14ac:dyDescent="0.2">
      <c r="B827" s="50"/>
      <c r="D827" s="50"/>
    </row>
    <row r="828" spans="2:4" x14ac:dyDescent="0.2">
      <c r="B828" s="50"/>
      <c r="D828" s="50"/>
    </row>
    <row r="829" spans="2:4" x14ac:dyDescent="0.2">
      <c r="B829" s="50"/>
      <c r="D829" s="50"/>
    </row>
    <row r="830" spans="2:4" x14ac:dyDescent="0.2">
      <c r="B830" s="50"/>
      <c r="D830" s="50"/>
    </row>
    <row r="831" spans="2:4" x14ac:dyDescent="0.2">
      <c r="B831" s="50"/>
      <c r="D831" s="50"/>
    </row>
    <row r="832" spans="2:4" x14ac:dyDescent="0.2">
      <c r="B832" s="50"/>
      <c r="D832" s="50"/>
    </row>
    <row r="833" spans="2:4" x14ac:dyDescent="0.2">
      <c r="B833" s="50"/>
      <c r="D833" s="50"/>
    </row>
    <row r="834" spans="2:4" x14ac:dyDescent="0.2">
      <c r="B834" s="50"/>
      <c r="D834" s="50"/>
    </row>
    <row r="835" spans="2:4" x14ac:dyDescent="0.2">
      <c r="B835" s="50"/>
      <c r="D835" s="50"/>
    </row>
    <row r="836" spans="2:4" x14ac:dyDescent="0.2">
      <c r="B836" s="50"/>
      <c r="D836" s="50"/>
    </row>
    <row r="837" spans="2:4" x14ac:dyDescent="0.2">
      <c r="B837" s="50"/>
      <c r="D837" s="50"/>
    </row>
    <row r="838" spans="2:4" x14ac:dyDescent="0.2">
      <c r="B838" s="50"/>
      <c r="D838" s="50"/>
    </row>
    <row r="839" spans="2:4" x14ac:dyDescent="0.2">
      <c r="B839" s="50"/>
      <c r="D839" s="50"/>
    </row>
    <row r="840" spans="2:4" x14ac:dyDescent="0.2">
      <c r="B840" s="50"/>
      <c r="D840" s="50"/>
    </row>
    <row r="841" spans="2:4" x14ac:dyDescent="0.2">
      <c r="B841" s="50"/>
      <c r="D841" s="50"/>
    </row>
    <row r="842" spans="2:4" x14ac:dyDescent="0.2">
      <c r="B842" s="50"/>
      <c r="D842" s="50"/>
    </row>
    <row r="843" spans="2:4" x14ac:dyDescent="0.2">
      <c r="B843" s="50"/>
      <c r="D843" s="50"/>
    </row>
    <row r="844" spans="2:4" x14ac:dyDescent="0.2">
      <c r="B844" s="50"/>
      <c r="D844" s="50"/>
    </row>
    <row r="845" spans="2:4" x14ac:dyDescent="0.2">
      <c r="B845" s="50"/>
      <c r="D845" s="50"/>
    </row>
    <row r="846" spans="2:4" x14ac:dyDescent="0.2">
      <c r="B846" s="50"/>
      <c r="D846" s="50"/>
    </row>
    <row r="847" spans="2:4" x14ac:dyDescent="0.2">
      <c r="B847" s="50"/>
      <c r="D847" s="50"/>
    </row>
    <row r="848" spans="2:4" x14ac:dyDescent="0.2">
      <c r="B848" s="50"/>
      <c r="D848" s="50"/>
    </row>
    <row r="849" spans="2:4" x14ac:dyDescent="0.2">
      <c r="B849" s="50"/>
      <c r="D849" s="50"/>
    </row>
    <row r="850" spans="2:4" x14ac:dyDescent="0.2">
      <c r="B850" s="50"/>
      <c r="D850" s="50"/>
    </row>
    <row r="851" spans="2:4" x14ac:dyDescent="0.2">
      <c r="B851" s="50"/>
      <c r="D851" s="50"/>
    </row>
    <row r="852" spans="2:4" x14ac:dyDescent="0.2">
      <c r="B852" s="50"/>
      <c r="D852" s="50"/>
    </row>
    <row r="853" spans="2:4" x14ac:dyDescent="0.2">
      <c r="B853" s="50"/>
      <c r="D853" s="50"/>
    </row>
    <row r="854" spans="2:4" x14ac:dyDescent="0.2">
      <c r="B854" s="50"/>
      <c r="D854" s="50"/>
    </row>
    <row r="855" spans="2:4" x14ac:dyDescent="0.2">
      <c r="B855" s="50"/>
      <c r="D855" s="50"/>
    </row>
    <row r="856" spans="2:4" x14ac:dyDescent="0.2">
      <c r="B856" s="50"/>
      <c r="D856" s="50"/>
    </row>
    <row r="857" spans="2:4" x14ac:dyDescent="0.2">
      <c r="B857" s="50"/>
      <c r="D857" s="50"/>
    </row>
    <row r="858" spans="2:4" x14ac:dyDescent="0.2">
      <c r="B858" s="50"/>
      <c r="D858" s="50"/>
    </row>
    <row r="859" spans="2:4" x14ac:dyDescent="0.2">
      <c r="B859" s="50"/>
      <c r="D859" s="50"/>
    </row>
    <row r="860" spans="2:4" x14ac:dyDescent="0.2">
      <c r="B860" s="50"/>
      <c r="D860" s="50"/>
    </row>
    <row r="861" spans="2:4" x14ac:dyDescent="0.2">
      <c r="B861" s="50"/>
      <c r="D861" s="50"/>
    </row>
    <row r="862" spans="2:4" x14ac:dyDescent="0.2">
      <c r="B862" s="50"/>
      <c r="D862" s="50"/>
    </row>
    <row r="863" spans="2:4" x14ac:dyDescent="0.2">
      <c r="B863" s="50"/>
      <c r="D863" s="50"/>
    </row>
    <row r="864" spans="2:4" x14ac:dyDescent="0.2">
      <c r="B864" s="50"/>
      <c r="D864" s="50"/>
    </row>
    <row r="865" spans="2:4" x14ac:dyDescent="0.2">
      <c r="B865" s="50"/>
      <c r="D865" s="50"/>
    </row>
    <row r="866" spans="2:4" x14ac:dyDescent="0.2">
      <c r="B866" s="50"/>
      <c r="D866" s="50"/>
    </row>
    <row r="867" spans="2:4" x14ac:dyDescent="0.2">
      <c r="B867" s="50"/>
      <c r="D867" s="50"/>
    </row>
    <row r="868" spans="2:4" x14ac:dyDescent="0.2">
      <c r="B868" s="50"/>
      <c r="D868" s="50"/>
    </row>
    <row r="869" spans="2:4" x14ac:dyDescent="0.2">
      <c r="B869" s="50"/>
      <c r="D869" s="50"/>
    </row>
    <row r="870" spans="2:4" x14ac:dyDescent="0.2">
      <c r="B870" s="50"/>
      <c r="D870" s="50"/>
    </row>
    <row r="871" spans="2:4" x14ac:dyDescent="0.2">
      <c r="B871" s="50"/>
      <c r="D871" s="50"/>
    </row>
    <row r="872" spans="2:4" x14ac:dyDescent="0.2">
      <c r="B872" s="50"/>
      <c r="D872" s="50"/>
    </row>
    <row r="873" spans="2:4" x14ac:dyDescent="0.2">
      <c r="B873" s="50"/>
      <c r="D873" s="50"/>
    </row>
    <row r="874" spans="2:4" x14ac:dyDescent="0.2">
      <c r="B874" s="50"/>
      <c r="D874" s="50"/>
    </row>
    <row r="875" spans="2:4" x14ac:dyDescent="0.2">
      <c r="B875" s="50"/>
      <c r="D875" s="50"/>
    </row>
    <row r="876" spans="2:4" x14ac:dyDescent="0.2">
      <c r="B876" s="50"/>
      <c r="D876" s="50"/>
    </row>
    <row r="877" spans="2:4" x14ac:dyDescent="0.2">
      <c r="B877" s="50"/>
      <c r="D877" s="50"/>
    </row>
    <row r="878" spans="2:4" x14ac:dyDescent="0.2">
      <c r="B878" s="50"/>
      <c r="D878" s="50"/>
    </row>
    <row r="879" spans="2:4" x14ac:dyDescent="0.2">
      <c r="B879" s="50"/>
      <c r="D879" s="50"/>
    </row>
    <row r="880" spans="2:4" x14ac:dyDescent="0.2">
      <c r="B880" s="50"/>
      <c r="D880" s="50"/>
    </row>
    <row r="881" spans="2:4" x14ac:dyDescent="0.2">
      <c r="B881" s="50"/>
      <c r="D881" s="50"/>
    </row>
    <row r="882" spans="2:4" x14ac:dyDescent="0.2">
      <c r="B882" s="50"/>
      <c r="D882" s="50"/>
    </row>
    <row r="883" spans="2:4" x14ac:dyDescent="0.2">
      <c r="B883" s="50"/>
      <c r="D883" s="50"/>
    </row>
    <row r="884" spans="2:4" x14ac:dyDescent="0.2">
      <c r="B884" s="50"/>
      <c r="D884" s="50"/>
    </row>
    <row r="885" spans="2:4" x14ac:dyDescent="0.2">
      <c r="B885" s="50"/>
      <c r="D885" s="50"/>
    </row>
    <row r="886" spans="2:4" x14ac:dyDescent="0.2">
      <c r="B886" s="50"/>
      <c r="D886" s="50"/>
    </row>
    <row r="887" spans="2:4" x14ac:dyDescent="0.2">
      <c r="B887" s="50"/>
      <c r="D887" s="50"/>
    </row>
    <row r="888" spans="2:4" x14ac:dyDescent="0.2">
      <c r="B888" s="50"/>
      <c r="D888" s="50"/>
    </row>
    <row r="889" spans="2:4" x14ac:dyDescent="0.2">
      <c r="B889" s="50"/>
      <c r="D889" s="50"/>
    </row>
    <row r="890" spans="2:4" x14ac:dyDescent="0.2">
      <c r="B890" s="50"/>
      <c r="D890" s="50"/>
    </row>
    <row r="891" spans="2:4" x14ac:dyDescent="0.2">
      <c r="B891" s="50"/>
      <c r="D891" s="50"/>
    </row>
    <row r="892" spans="2:4" x14ac:dyDescent="0.2">
      <c r="B892" s="50"/>
      <c r="D892" s="50"/>
    </row>
    <row r="893" spans="2:4" x14ac:dyDescent="0.2">
      <c r="B893" s="50"/>
      <c r="D893" s="50"/>
    </row>
    <row r="894" spans="2:4" x14ac:dyDescent="0.2">
      <c r="B894" s="50"/>
      <c r="D894" s="50"/>
    </row>
    <row r="895" spans="2:4" x14ac:dyDescent="0.2">
      <c r="B895" s="50"/>
      <c r="D895" s="50"/>
    </row>
    <row r="896" spans="2:4" x14ac:dyDescent="0.2">
      <c r="B896" s="50"/>
      <c r="D896" s="50"/>
    </row>
    <row r="897" spans="2:4" x14ac:dyDescent="0.2">
      <c r="B897" s="50"/>
      <c r="D897" s="50"/>
    </row>
    <row r="898" spans="2:4" x14ac:dyDescent="0.2">
      <c r="B898" s="50"/>
      <c r="D898" s="50"/>
    </row>
    <row r="899" spans="2:4" x14ac:dyDescent="0.2">
      <c r="B899" s="50"/>
      <c r="D899" s="50"/>
    </row>
    <row r="900" spans="2:4" x14ac:dyDescent="0.2">
      <c r="B900" s="50"/>
      <c r="D900" s="50"/>
    </row>
    <row r="901" spans="2:4" x14ac:dyDescent="0.2">
      <c r="B901" s="50"/>
      <c r="D901" s="50"/>
    </row>
    <row r="902" spans="2:4" x14ac:dyDescent="0.2">
      <c r="B902" s="50"/>
      <c r="D902" s="50"/>
    </row>
    <row r="903" spans="2:4" x14ac:dyDescent="0.2">
      <c r="B903" s="50"/>
      <c r="D903" s="50"/>
    </row>
    <row r="904" spans="2:4" x14ac:dyDescent="0.2">
      <c r="B904" s="50"/>
      <c r="D904" s="50"/>
    </row>
    <row r="905" spans="2:4" x14ac:dyDescent="0.2">
      <c r="B905" s="50"/>
      <c r="D905" s="50"/>
    </row>
    <row r="906" spans="2:4" x14ac:dyDescent="0.2">
      <c r="B906" s="50"/>
      <c r="D906" s="50"/>
    </row>
    <row r="907" spans="2:4" x14ac:dyDescent="0.2">
      <c r="B907" s="50"/>
      <c r="D907" s="50"/>
    </row>
    <row r="908" spans="2:4" x14ac:dyDescent="0.2">
      <c r="B908" s="50"/>
      <c r="D908" s="50"/>
    </row>
    <row r="909" spans="2:4" x14ac:dyDescent="0.2">
      <c r="B909" s="50"/>
      <c r="D909" s="50"/>
    </row>
    <row r="910" spans="2:4" x14ac:dyDescent="0.2">
      <c r="B910" s="50"/>
      <c r="D910" s="50"/>
    </row>
    <row r="911" spans="2:4" x14ac:dyDescent="0.2">
      <c r="B911" s="50"/>
      <c r="D911" s="50"/>
    </row>
    <row r="912" spans="2:4" x14ac:dyDescent="0.2">
      <c r="B912" s="50"/>
      <c r="D912" s="50"/>
    </row>
    <row r="913" spans="2:4" x14ac:dyDescent="0.2">
      <c r="B913" s="50"/>
      <c r="D913" s="50"/>
    </row>
    <row r="914" spans="2:4" x14ac:dyDescent="0.2">
      <c r="B914" s="50"/>
      <c r="D914" s="50"/>
    </row>
    <row r="915" spans="2:4" x14ac:dyDescent="0.2">
      <c r="B915" s="50"/>
      <c r="D915" s="50"/>
    </row>
    <row r="916" spans="2:4" x14ac:dyDescent="0.2">
      <c r="B916" s="50"/>
      <c r="D916" s="50"/>
    </row>
    <row r="917" spans="2:4" x14ac:dyDescent="0.2">
      <c r="B917" s="50"/>
      <c r="D917" s="50"/>
    </row>
    <row r="918" spans="2:4" x14ac:dyDescent="0.2">
      <c r="B918" s="50"/>
      <c r="D918" s="50"/>
    </row>
    <row r="919" spans="2:4" x14ac:dyDescent="0.2">
      <c r="B919" s="50"/>
      <c r="D919" s="50"/>
    </row>
    <row r="920" spans="2:4" x14ac:dyDescent="0.2">
      <c r="B920" s="50"/>
      <c r="D920" s="50"/>
    </row>
    <row r="921" spans="2:4" x14ac:dyDescent="0.2">
      <c r="B921" s="50"/>
      <c r="D921" s="50"/>
    </row>
    <row r="922" spans="2:4" x14ac:dyDescent="0.2">
      <c r="B922" s="50"/>
      <c r="D922" s="50"/>
    </row>
    <row r="923" spans="2:4" x14ac:dyDescent="0.2">
      <c r="B923" s="50"/>
      <c r="D923" s="50"/>
    </row>
    <row r="924" spans="2:4" x14ac:dyDescent="0.2">
      <c r="B924" s="50"/>
      <c r="D924" s="50"/>
    </row>
    <row r="925" spans="2:4" x14ac:dyDescent="0.2">
      <c r="B925" s="50"/>
      <c r="D925" s="50"/>
    </row>
    <row r="926" spans="2:4" x14ac:dyDescent="0.2">
      <c r="B926" s="50"/>
      <c r="D926" s="50"/>
    </row>
    <row r="927" spans="2:4" x14ac:dyDescent="0.2">
      <c r="B927" s="50"/>
      <c r="D927" s="50"/>
    </row>
    <row r="928" spans="2:4" x14ac:dyDescent="0.2">
      <c r="B928" s="50"/>
      <c r="D928" s="50"/>
    </row>
    <row r="929" spans="2:4" x14ac:dyDescent="0.2">
      <c r="B929" s="50"/>
      <c r="D929" s="50"/>
    </row>
    <row r="930" spans="2:4" x14ac:dyDescent="0.2">
      <c r="B930" s="50"/>
      <c r="D930" s="50"/>
    </row>
    <row r="931" spans="2:4" x14ac:dyDescent="0.2">
      <c r="B931" s="50"/>
      <c r="D931" s="50"/>
    </row>
    <row r="932" spans="2:4" x14ac:dyDescent="0.2">
      <c r="B932" s="50"/>
      <c r="D932" s="50"/>
    </row>
    <row r="933" spans="2:4" x14ac:dyDescent="0.2">
      <c r="B933" s="50"/>
      <c r="D933" s="50"/>
    </row>
    <row r="934" spans="2:4" x14ac:dyDescent="0.2">
      <c r="B934" s="50"/>
      <c r="D934" s="50"/>
    </row>
    <row r="935" spans="2:4" x14ac:dyDescent="0.2">
      <c r="B935" s="50"/>
      <c r="D935" s="50"/>
    </row>
    <row r="936" spans="2:4" x14ac:dyDescent="0.2">
      <c r="B936" s="50"/>
      <c r="D936" s="50"/>
    </row>
    <row r="937" spans="2:4" x14ac:dyDescent="0.2">
      <c r="B937" s="50"/>
      <c r="D937" s="50"/>
    </row>
    <row r="938" spans="2:4" x14ac:dyDescent="0.2">
      <c r="B938" s="50"/>
      <c r="D938" s="50"/>
    </row>
    <row r="939" spans="2:4" x14ac:dyDescent="0.2">
      <c r="B939" s="50"/>
      <c r="D939" s="50"/>
    </row>
    <row r="940" spans="2:4" x14ac:dyDescent="0.2">
      <c r="B940" s="50"/>
      <c r="D940" s="50"/>
    </row>
    <row r="941" spans="2:4" x14ac:dyDescent="0.2">
      <c r="B941" s="50"/>
      <c r="D941" s="50"/>
    </row>
    <row r="942" spans="2:4" x14ac:dyDescent="0.2">
      <c r="B942" s="50"/>
      <c r="D942" s="50"/>
    </row>
    <row r="943" spans="2:4" x14ac:dyDescent="0.2">
      <c r="B943" s="50"/>
      <c r="D943" s="50"/>
    </row>
    <row r="944" spans="2:4" x14ac:dyDescent="0.2">
      <c r="B944" s="50"/>
      <c r="D944" s="50"/>
    </row>
    <row r="945" spans="2:4" x14ac:dyDescent="0.2">
      <c r="B945" s="50"/>
      <c r="D945" s="50"/>
    </row>
    <row r="946" spans="2:4" x14ac:dyDescent="0.2">
      <c r="B946" s="50"/>
      <c r="D946" s="50"/>
    </row>
    <row r="947" spans="2:4" x14ac:dyDescent="0.2">
      <c r="B947" s="50"/>
      <c r="D947" s="50"/>
    </row>
    <row r="948" spans="2:4" x14ac:dyDescent="0.2">
      <c r="B948" s="50"/>
      <c r="D948" s="50"/>
    </row>
    <row r="949" spans="2:4" x14ac:dyDescent="0.2">
      <c r="B949" s="50"/>
      <c r="D949" s="50"/>
    </row>
    <row r="950" spans="2:4" x14ac:dyDescent="0.2">
      <c r="B950" s="50"/>
      <c r="D950" s="50"/>
    </row>
    <row r="951" spans="2:4" x14ac:dyDescent="0.2">
      <c r="B951" s="50"/>
      <c r="D951" s="50"/>
    </row>
    <row r="952" spans="2:4" x14ac:dyDescent="0.2">
      <c r="B952" s="50"/>
      <c r="D952" s="50"/>
    </row>
    <row r="953" spans="2:4" x14ac:dyDescent="0.2">
      <c r="B953" s="50"/>
      <c r="D953" s="50"/>
    </row>
    <row r="954" spans="2:4" x14ac:dyDescent="0.2">
      <c r="B954" s="50"/>
      <c r="D954" s="50"/>
    </row>
    <row r="955" spans="2:4" x14ac:dyDescent="0.2">
      <c r="B955" s="50"/>
      <c r="D955" s="50"/>
    </row>
    <row r="956" spans="2:4" x14ac:dyDescent="0.2">
      <c r="B956" s="50"/>
      <c r="D956" s="50"/>
    </row>
    <row r="957" spans="2:4" x14ac:dyDescent="0.2">
      <c r="B957" s="50"/>
      <c r="D957" s="50"/>
    </row>
    <row r="958" spans="2:4" x14ac:dyDescent="0.2">
      <c r="B958" s="50"/>
      <c r="D958" s="50"/>
    </row>
    <row r="959" spans="2:4" x14ac:dyDescent="0.2">
      <c r="B959" s="50"/>
      <c r="D959" s="50"/>
    </row>
    <row r="960" spans="2:4" x14ac:dyDescent="0.2">
      <c r="B960" s="50"/>
      <c r="D960" s="50"/>
    </row>
    <row r="961" spans="2:4" x14ac:dyDescent="0.2">
      <c r="B961" s="50"/>
      <c r="D961" s="50"/>
    </row>
    <row r="962" spans="2:4" x14ac:dyDescent="0.2">
      <c r="B962" s="50"/>
    </row>
    <row r="963" spans="2:4" x14ac:dyDescent="0.2">
      <c r="B963" s="50"/>
    </row>
    <row r="964" spans="2:4" x14ac:dyDescent="0.2">
      <c r="B964" s="50"/>
    </row>
    <row r="965" spans="2:4" x14ac:dyDescent="0.2">
      <c r="B965" s="50"/>
    </row>
    <row r="966" spans="2:4" x14ac:dyDescent="0.2">
      <c r="B966" s="50"/>
    </row>
    <row r="967" spans="2:4" x14ac:dyDescent="0.2">
      <c r="B967" s="50"/>
    </row>
    <row r="968" spans="2:4" x14ac:dyDescent="0.2">
      <c r="B968" s="50"/>
    </row>
    <row r="969" spans="2:4" x14ac:dyDescent="0.2">
      <c r="B969" s="50"/>
    </row>
    <row r="970" spans="2:4" x14ac:dyDescent="0.2">
      <c r="B970" s="50"/>
    </row>
    <row r="971" spans="2:4" x14ac:dyDescent="0.2">
      <c r="B971" s="50"/>
    </row>
    <row r="972" spans="2:4" x14ac:dyDescent="0.2">
      <c r="B972" s="50"/>
    </row>
    <row r="973" spans="2:4" x14ac:dyDescent="0.2">
      <c r="B973" s="50"/>
    </row>
    <row r="974" spans="2:4" x14ac:dyDescent="0.2">
      <c r="B974" s="50"/>
    </row>
    <row r="975" spans="2:4" x14ac:dyDescent="0.2">
      <c r="B975" s="50"/>
    </row>
    <row r="976" spans="2:4" x14ac:dyDescent="0.2">
      <c r="B976" s="50"/>
    </row>
    <row r="977" spans="2:2" x14ac:dyDescent="0.2">
      <c r="B977" s="50"/>
    </row>
    <row r="978" spans="2:2" x14ac:dyDescent="0.2">
      <c r="B978" s="50"/>
    </row>
    <row r="979" spans="2:2" x14ac:dyDescent="0.2">
      <c r="B979" s="50"/>
    </row>
    <row r="980" spans="2:2" x14ac:dyDescent="0.2">
      <c r="B980" s="50"/>
    </row>
    <row r="981" spans="2:2" x14ac:dyDescent="0.2">
      <c r="B981" s="50"/>
    </row>
    <row r="982" spans="2:2" x14ac:dyDescent="0.2">
      <c r="B982" s="50"/>
    </row>
    <row r="983" spans="2:2" x14ac:dyDescent="0.2">
      <c r="B983" s="50"/>
    </row>
    <row r="984" spans="2:2" x14ac:dyDescent="0.2">
      <c r="B984" s="50"/>
    </row>
    <row r="985" spans="2:2" x14ac:dyDescent="0.2">
      <c r="B985" s="50"/>
    </row>
    <row r="986" spans="2:2" x14ac:dyDescent="0.2">
      <c r="B986" s="50"/>
    </row>
    <row r="987" spans="2:2" x14ac:dyDescent="0.2">
      <c r="B987" s="50"/>
    </row>
  </sheetData>
  <sheetProtection algorithmName="SHA-512" hashValue="kY4MCYU7fiS43U7S/mz0BlGC7G/GaQk/b8FNeSmxSSFOg3U9MbLnprvT4KBYgT6basS/b8x84+yUvrFIdduELg==" saltValue="C6IpiJQPi9xofmEjWEF6Tw==" spinCount="100000" sheet="1" objects="1" scenarios="1"/>
  <mergeCells count="56">
    <mergeCell ref="C154:D154"/>
    <mergeCell ref="C144:D144"/>
    <mergeCell ref="C122:D122"/>
    <mergeCell ref="C136:D136"/>
    <mergeCell ref="C135:D135"/>
    <mergeCell ref="C128:D128"/>
    <mergeCell ref="C142:D142"/>
    <mergeCell ref="C153:D153"/>
    <mergeCell ref="C124:D124"/>
    <mergeCell ref="C145:D145"/>
    <mergeCell ref="C146:D146"/>
    <mergeCell ref="C126:D126"/>
    <mergeCell ref="C98:D98"/>
    <mergeCell ref="D80:E80"/>
    <mergeCell ref="C151:D151"/>
    <mergeCell ref="C149:D149"/>
    <mergeCell ref="C109:D109"/>
    <mergeCell ref="C110:D110"/>
    <mergeCell ref="C111:D111"/>
    <mergeCell ref="C95:D95"/>
    <mergeCell ref="C97:D97"/>
    <mergeCell ref="C107:D107"/>
    <mergeCell ref="C115:D115"/>
    <mergeCell ref="C139:D139"/>
    <mergeCell ref="C130:D130"/>
    <mergeCell ref="A125:E125"/>
    <mergeCell ref="A123:B123"/>
    <mergeCell ref="A124:B124"/>
    <mergeCell ref="A160:B160"/>
    <mergeCell ref="C155:D155"/>
    <mergeCell ref="C156:D156"/>
    <mergeCell ref="C157:D157"/>
    <mergeCell ref="C158:D158"/>
    <mergeCell ref="C160:D160"/>
    <mergeCell ref="E14:F14"/>
    <mergeCell ref="D84:F84"/>
    <mergeCell ref="C133:D133"/>
    <mergeCell ref="C113:D113"/>
    <mergeCell ref="C94:D94"/>
    <mergeCell ref="C102:D102"/>
    <mergeCell ref="C105:D105"/>
    <mergeCell ref="C106:D106"/>
    <mergeCell ref="C104:D104"/>
    <mergeCell ref="C96:D96"/>
    <mergeCell ref="C121:D121"/>
    <mergeCell ref="C131:D131"/>
    <mergeCell ref="C28:E28"/>
    <mergeCell ref="C29:E29"/>
    <mergeCell ref="D79:F79"/>
    <mergeCell ref="C108:D108"/>
    <mergeCell ref="C112:D112"/>
    <mergeCell ref="C137:D137"/>
    <mergeCell ref="C120:D120"/>
    <mergeCell ref="C129:D129"/>
    <mergeCell ref="C127:D127"/>
    <mergeCell ref="C118:D118"/>
  </mergeCells>
  <phoneticPr fontId="2" type="noConversion"/>
  <dataValidations count="89">
    <dataValidation type="list" allowBlank="1" showInputMessage="1" showErrorMessage="1" sqref="D69">
      <formula1>"FHA,FHA/NIFA,FHA/NIFA-H,VA,VA/NIFA,CONV,CONV/NIFA,CONV/NIFA-H,CONV USDA,""My First Home"",CASH"</formula1>
    </dataValidation>
    <dataValidation type="list" allowBlank="1" showInputMessage="1" showErrorMessage="1" sqref="D70">
      <formula1>"$500,$1000,$2000,$3000,$4000,$5000,$6000,$7000,8000,$9000,$10000"</formula1>
    </dataValidation>
    <dataValidation type="list" allowBlank="1" showInputMessage="1" showErrorMessage="1" sqref="D71">
      <formula1>"$500,$1000,$2000,$3000,$4000,$5000,$6000,$7000,$8000,$9000,$10000"</formula1>
    </dataValidation>
    <dataValidation type="list" allowBlank="1" showInputMessage="1" showErrorMessage="1" sqref="D72">
      <formula1>"FIVE HUNDRED,ONE THOUSAND,TWO THOUSAND,THREE THOUSAND,FOUR THOUSAND,FIVE THOUSAND,SIX THOUSAND,SEVEN THOUSAND,EIGHT THOUSAND,NINE THOUSAND,TEN THOUSAND"</formula1>
    </dataValidation>
    <dataValidation type="list" allowBlank="1" showInputMessage="1" showErrorMessage="1" sqref="D74">
      <formula1>"$0,$500,$1000,$2000,$3000,$4000,$5000,$6000,$7000,$8000,$9000,$10000"</formula1>
    </dataValidation>
    <dataValidation type="list" allowBlank="1" showInputMessage="1" showErrorMessage="1" sqref="D75">
      <formula1>"0,$500,$1000,$2000,$3000,$4000,$5000,$6000,$7000,$8000,$9000,$10000"</formula1>
    </dataValidation>
    <dataValidation type="list" allowBlank="1" showInputMessage="1" showErrorMessage="1" sqref="D79">
      <formula1>SUBDIVISONS</formula1>
    </dataValidation>
    <dataValidation type="list" allowBlank="1" showInputMessage="1" showErrorMessage="1" sqref="D85">
      <formula1>"OMAHA,BELLEVUE,GRETNA,LA VISTA,PAPILLION,BENNINGTON,ELKHORN"</formula1>
    </dataValidation>
    <dataValidation type="list" allowBlank="1" showInputMessage="1" showErrorMessage="1" sqref="D86">
      <formula1>",DOUGLAS,SARPY"</formula1>
    </dataValidation>
    <dataValidation type="list" allowBlank="1" showInputMessage="1" showErrorMessage="1" sqref="C93">
      <formula1>"A,B,C,D,E,F,G,H,I"</formula1>
    </dataValidation>
    <dataValidation type="list" allowBlank="1" showInputMessage="1" showErrorMessage="1" sqref="D87">
      <formula1>"Dave Holub,Gonzo Ramirez,Rich Mailhot,Ben Kading"</formula1>
    </dataValidation>
    <dataValidation type="list" allowBlank="1" showInputMessage="1" showErrorMessage="1" sqref="F85">
      <formula1>"68007,68028,68022,68046,68116,68122,68123,68128,68133,68135,68136,68142,68157,68164"</formula1>
    </dataValidation>
    <dataValidation type="list" allowBlank="1" showInputMessage="1" showErrorMessage="1" sqref="C29">
      <formula1>"JOINT TENANTS WITH RIGHTS OF SURVIVORSHIP,TENANTS IN COMMON,A SINGLE PERSON"</formula1>
    </dataValidation>
    <dataValidation type="list" allowBlank="1" showInputMessage="1" showErrorMessage="1" sqref="C30">
      <formula1>"A MARRIED COUPLE,TWO SINGLE PEOPLE,A MARRIED PERSON,A SINGLE PERSON,MARRIED &amp; SINGLE PERSON(S)"</formula1>
    </dataValidation>
    <dataValidation type="list" allowBlank="1" showInputMessage="1" showErrorMessage="1" sqref="C41">
      <formula1>"NA,$795,$995"</formula1>
    </dataValidation>
    <dataValidation type="list" allowBlank="1" showInputMessage="1" showErrorMessage="1" sqref="D64">
      <formula1>",PRESALE,SPEC"</formula1>
    </dataValidation>
    <dataValidation type="list" allowBlank="1" showInputMessage="1" showErrorMessage="1" sqref="D65">
      <formula1>"LOT,BASEMENT,FRAME,ROUGH-IN,DRYWALL,TRIM,COLORS,FINISH"</formula1>
    </dataValidation>
    <dataValidation type="list" allowBlank="1" showInputMessage="1" showErrorMessage="1" sqref="F164">
      <formula1>"40A,40B,41A,41B,42A,42B,43A(White Windows Only),43B,44A(White Windows Only),45A,46A(White Windows Only),47A,47B,48A,48B,49A,49B,50,51,52,53,54,55,56,57,58,59,60,61,62,63,64,65,66,67,68,69,70,71,72,73,74,75,76,77"</formula1>
    </dataValidation>
    <dataValidation type="list" allowBlank="1" showInputMessage="1" showErrorMessage="1" sqref="E93">
      <formula1>"0,500,1000,2000,2500,4000"</formula1>
    </dataValidation>
    <dataValidation type="list" allowBlank="1" showInputMessage="1" showErrorMessage="1" sqref="E102">
      <formula1>"500,1000,1500,2000,2500,3000,3500,4000,4500,5000,6000,7000,8000,9000,10000,11000,12000,13000,14000,15000,16000,17000,18000,19000,20000"</formula1>
    </dataValidation>
    <dataValidation type="list" allowBlank="1" showInputMessage="1" showErrorMessage="1" sqref="E136">
      <formula1>"350"</formula1>
    </dataValidation>
    <dataValidation type="list" allowBlank="1" showInputMessage="1" showErrorMessage="1" sqref="E105">
      <formula1>"-500"</formula1>
    </dataValidation>
    <dataValidation type="list" allowBlank="1" showInputMessage="1" showErrorMessage="1" sqref="E106">
      <formula1>"800,900,1250,-500,-700"</formula1>
    </dataValidation>
    <dataValidation type="list" allowBlank="1" showInputMessage="1" showErrorMessage="1" sqref="C100">
      <formula1>"Autumn,Café,Saddle,Chocolate,Umber,Rouge,Flagstone,Antique,.Root Beer,.Coffee,Chestnut,Brandy,Java,Mocha,Stone"</formula1>
    </dataValidation>
    <dataValidation type="list" allowBlank="1" showInputMessage="1" showErrorMessage="1" sqref="E104">
      <formula1>"0,400,500,800,1100,1200"</formula1>
    </dataValidation>
    <dataValidation type="list" allowBlank="1" showInputMessage="1" showErrorMessage="1" sqref="E145 E108">
      <formula1>"0,500"</formula1>
    </dataValidation>
    <dataValidation type="list" allowBlank="1" showInputMessage="1" showErrorMessage="1" sqref="E109">
      <formula1>"0,3500,4000"</formula1>
    </dataValidation>
    <dataValidation type="list" allowBlank="1" showInputMessage="1" showErrorMessage="1" sqref="E110">
      <formula1>"0,900,1500"</formula1>
    </dataValidation>
    <dataValidation type="list" allowBlank="1" showInputMessage="1" showErrorMessage="1" sqref="E144">
      <formula1>"0,3000,3500,4000"</formula1>
    </dataValidation>
    <dataValidation type="list" allowBlank="1" showInputMessage="1" showErrorMessage="1" sqref="E122">
      <formula1>"0,10000,13000,16000,20000,23000,26000"</formula1>
    </dataValidation>
    <dataValidation type="list" allowBlank="1" showInputMessage="1" showErrorMessage="1" sqref="C120:D120">
      <formula1>"Stone,Quartz full front,Stone fireplace face - to ceiling"</formula1>
    </dataValidation>
    <dataValidation type="list" allowBlank="1" showInputMessage="1" showErrorMessage="1" sqref="E128">
      <formula1>"5500,6000,7000,7500"</formula1>
    </dataValidation>
    <dataValidation type="list" allowBlank="1" showInputMessage="1" showErrorMessage="1" sqref="E130">
      <formula1>"1200"</formula1>
    </dataValidation>
    <dataValidation type="list" allowBlank="1" showInputMessage="1" showErrorMessage="1" sqref="E133">
      <formula1>"0,7500"</formula1>
    </dataValidation>
    <dataValidation type="list" allowBlank="1" showInputMessage="1" showErrorMessage="1" sqref="E135">
      <formula1>"750,900"</formula1>
    </dataValidation>
    <dataValidation type="list" allowBlank="1" showInputMessage="1" showErrorMessage="1" sqref="C94">
      <formula1>"Classique,Corvado"</formula1>
    </dataValidation>
    <dataValidation type="list" allowBlank="1" showInputMessage="1" showErrorMessage="1" sqref="E146">
      <formula1>"2800,3300,3800,3100,3600,4100"</formula1>
    </dataValidation>
    <dataValidation type="list" allowBlank="1" showInputMessage="1" showErrorMessage="1" sqref="E149">
      <formula1>"0,4000"</formula1>
    </dataValidation>
    <dataValidation type="list" allowBlank="1" showInputMessage="1" showErrorMessage="1" sqref="D88">
      <formula1>"85,95,99,100,105,110,115,120"</formula1>
    </dataValidation>
    <dataValidation type="list" allowBlank="1" showInputMessage="1" showErrorMessage="1" sqref="C105:D105">
      <formula1>"Delete washer/dryer package"</formula1>
    </dataValidation>
    <dataValidation type="list" allowBlank="1" showInputMessage="1" showErrorMessage="1" sqref="C106:D106">
      <formula1>"UPGRADE PKG:Side-by-Side Refrig w/ice&amp;water thru door(Stainless or Slate ONLY),Delete Top Freezer Refrigerator,Delete Side-by-Side Refrigerator,French Door Counter-Depth Refrig w/Ice Maker thru door-SLATE OR STAINLESS(Door may open only 90 degrees)"</formula1>
    </dataValidation>
    <dataValidation type="list" allowBlank="1" showInputMessage="1" showErrorMessage="1" sqref="C102:D102">
      <formula1>"Premium Home Site,Premium Home Site w/ Fence Placement"</formula1>
    </dataValidation>
    <dataValidation type="list" allowBlank="1" showInputMessage="1" showErrorMessage="1" sqref="C104:D104">
      <formula1>CABINETUPGRADES</formula1>
    </dataValidation>
    <dataValidation type="list" allowBlank="1" showInputMessage="1" showErrorMessage="1" sqref="C109:D109">
      <formula1>"Quartz Countertops - Kitchen"</formula1>
    </dataValidation>
    <dataValidation type="list" allowBlank="1" showInputMessage="1" showErrorMessage="1" sqref="C110:D110">
      <formula1>"Quartz Countertops - All Bathrooms"</formula1>
    </dataValidation>
    <dataValidation type="list" allowBlank="1" showInputMessage="1" showErrorMessage="1" sqref="C111:D111">
      <formula1>"Ceramic tile backsplash"</formula1>
    </dataValidation>
    <dataValidation type="list" allowBlank="1" showInputMessage="1" showErrorMessage="1" sqref="C144:D144">
      <formula1>"12 x 10 deck in lieu of patio,14 X10 deck in lieu of patio,14 X12 deck in lieu of patio,15 x 10 Deck in lieu of patio,16 x 10 deck in lieu of patio,16 x 10 Coverd deck in lieu of std deck(Cambridge)"</formula1>
    </dataValidation>
    <dataValidation type="list" allowBlank="1" showInputMessage="1" showErrorMessage="1" sqref="C122:D122">
      <formula1>"Finish rec room,Finish rec room with 3/4 bath and bedroom,Finish rec room &amp; 1/2 Bath (Manchester ONLY)"</formula1>
    </dataValidation>
    <dataValidation type="list" allowBlank="1" showInputMessage="1" showErrorMessage="1" sqref="C128:D128">
      <formula1>"Wood/Ceramic (per plan),All Ceramic (per plan)"</formula1>
    </dataValidation>
    <dataValidation type="list" allowBlank="1" showInputMessage="1" showErrorMessage="1" sqref="C130">
      <formula1>"Adjustment at drywall stage and beyond"</formula1>
    </dataValidation>
    <dataValidation type="list" allowBlank="1" showInputMessage="1" showErrorMessage="1" sqref="C133:D133">
      <formula1>"Three car garage"</formula1>
    </dataValidation>
    <dataValidation type="list" allowBlank="1" showInputMessage="1" showErrorMessage="1" sqref="C135:D135">
      <formula1>"Security System"</formula1>
    </dataValidation>
    <dataValidation type="list" allowBlank="1" showInputMessage="1" showErrorMessage="1" sqref="C136:D136">
      <formula1>"Stereo pre-wire"</formula1>
    </dataValidation>
    <dataValidation type="list" allowBlank="1" showInputMessage="1" showErrorMessage="1" sqref="C137:D137">
      <formula1>"Stereo pre-wire/multi-room audio"</formula1>
    </dataValidation>
    <dataValidation type="list" allowBlank="1" showInputMessage="1" showErrorMessage="1" sqref="C139:D139">
      <formula1>"Stand alone TV"</formula1>
    </dataValidation>
    <dataValidation type="list" allowBlank="1" showInputMessage="1" showErrorMessage="1" sqref="C149">
      <formula1>"6' patio door / 10 x 10 deck / 11 x 9 patio"</formula1>
    </dataValidation>
    <dataValidation type="list" allowBlank="1" showInputMessage="1" showErrorMessage="1" sqref="C153">
      <formula1>"4848 slider window (if grade allows/requires)"</formula1>
    </dataValidation>
    <dataValidation type="list" allowBlank="1" showInputMessage="1" showErrorMessage="1" sqref="E120">
      <formula1>"$500,$800,$1000"</formula1>
    </dataValidation>
    <dataValidation type="list" allowBlank="1" showInputMessage="1" showErrorMessage="1" sqref="E151">
      <formula1>"0,5500,6500"</formula1>
    </dataValidation>
    <dataValidation type="list" allowBlank="1" showInputMessage="1" showErrorMessage="1" sqref="C160:D160">
      <formula1>"BUILDER BUCKS"</formula1>
    </dataValidation>
    <dataValidation type="list" allowBlank="1" showInputMessage="1" showErrorMessage="1" sqref="C95:D95">
      <formula1>"Summer Beige,Cream,White"</formula1>
    </dataValidation>
    <dataValidation type="list" allowBlank="1" showInputMessage="1" showErrorMessage="1" sqref="C96:D96">
      <formula1>"Black,Stainless Steel,Slate"</formula1>
    </dataValidation>
    <dataValidation type="list" allowBlank="1" showInputMessage="1" showErrorMessage="1" sqref="E111 E131">
      <formula1>"0,800"</formula1>
    </dataValidation>
    <dataValidation type="list" allowBlank="1" showInputMessage="1" showErrorMessage="1" sqref="E153">
      <formula1>"0,1500"</formula1>
    </dataValidation>
    <dataValidation type="list" allowBlank="1" showInputMessage="1" showErrorMessage="1" sqref="C115">
      <formula1>"Oil-rubbed bronze faucets / light fixtures / door hardware"</formula1>
    </dataValidation>
    <dataValidation type="list" allowBlank="1" showInputMessage="1" showErrorMessage="1" sqref="E115">
      <formula1>"1000"</formula1>
    </dataValidation>
    <dataValidation type="list" allowBlank="1" showInputMessage="1" showErrorMessage="1" sqref="C108:D108">
      <formula1>"Gas Range (requires Upgraded Appliance PKG)"</formula1>
    </dataValidation>
    <dataValidation type="list" allowBlank="1" showInputMessage="1" showErrorMessage="1" sqref="C131:D131">
      <formula1>"Vinyl dining area"</formula1>
    </dataValidation>
    <dataValidation type="list" allowBlank="1" showInputMessage="1" showErrorMessage="1" sqref="F81">
      <formula1>"Interior Lot, Corner Lot"</formula1>
    </dataValidation>
    <dataValidation type="list" allowBlank="1" showInputMessage="1" showErrorMessage="1" sqref="E118">
      <formula1>"0,800,1300"</formula1>
    </dataValidation>
    <dataValidation type="list" allowBlank="1" showInputMessage="1" showErrorMessage="1" sqref="E97">
      <formula1>"0,700,1900,2150,2500"</formula1>
    </dataValidation>
    <dataValidation type="list" allowBlank="1" showInputMessage="1" showErrorMessage="1" sqref="C97:D97">
      <formula1>"Standard Kilim Beige Walls &amp; Ceilings,Switch whole house standard color &amp; ceilings to other than standard,Custom Color any walls using colors painted in Celebrity Model (ceiling is Kilim Beige)"</formula1>
    </dataValidation>
    <dataValidation type="list" allowBlank="1" showInputMessage="1" showErrorMessage="1" sqref="D80">
      <formula1>DESIGN</formula1>
    </dataValidation>
    <dataValidation type="list" allowBlank="1" showInputMessage="1" showErrorMessage="1" sqref="D83">
      <formula1>"Selected at Contract,Pre-Selected"</formula1>
    </dataValidation>
    <dataValidation type="list" allowBlank="1" showInputMessage="1" showErrorMessage="1" sqref="C151">
      <formula1>WALKOUTS</formula1>
    </dataValidation>
    <dataValidation type="list" showInputMessage="1" showErrorMessage="1" sqref="C6">
      <formula1>AGENTS</formula1>
    </dataValidation>
    <dataValidation type="list" allowBlank="1" showInputMessage="1" showErrorMessage="1" sqref="C129:D129">
      <formula1>"Wood floor in lieu of carpet in balance of main floor(except bdrms)Option #2"</formula1>
    </dataValidation>
    <dataValidation type="list" allowBlank="1" showInputMessage="1" showErrorMessage="1" sqref="E129">
      <formula1>"2300,2600,2700,2800,3000,3200,3500,4000,4200,4500,4900,5200"</formula1>
    </dataValidation>
    <dataValidation type="list" allowBlank="1" showInputMessage="1" showErrorMessage="1" sqref="E142 E126">
      <formula1>"0,700"</formula1>
    </dataValidation>
    <dataValidation type="list" allowBlank="1" showInputMessage="1" showErrorMessage="1" sqref="C142:D142">
      <formula1>"Taller base/wider casing in public areas &amp; master bedroom / bath"</formula1>
    </dataValidation>
    <dataValidation type="list" allowBlank="1" showInputMessage="1" showErrorMessage="1" sqref="E124">
      <formula1>"0,3000"</formula1>
    </dataValidation>
    <dataValidation type="list" allowBlank="1" showInputMessage="1" showErrorMessage="1" sqref="C124:D124">
      <formula1>"Basement Window Package:1 window@Rec Room/1 window@Bedroom(total 2 windows)"</formula1>
    </dataValidation>
    <dataValidation type="list" allowBlank="1" showInputMessage="1" showErrorMessage="1" sqref="C145:D145">
      <formula1>"Vertical Balusters on Deck"</formula1>
    </dataValidation>
    <dataValidation type="list" allowBlank="1" showInputMessage="1" showErrorMessage="1" sqref="C99">
      <formula1>CABINETSELECTIONS</formula1>
    </dataValidation>
    <dataValidation type="list" allowBlank="1" showInputMessage="1" showErrorMessage="1" sqref="C126:D126">
      <formula1>"Drop Zone including white rail with hooks and white storage with laminate top below"</formula1>
    </dataValidation>
    <dataValidation type="list" allowBlank="1" showInputMessage="1" showErrorMessage="1" sqref="C118:D118">
      <formula1>"Shelby-Den with double doors in lieu of bedroom,Kingston-Den with double doors in lieu of bedroom,Cambridge-Den with single door in lieu of bedroom"</formula1>
    </dataValidation>
    <dataValidation type="list" allowBlank="1" showInputMessage="1" showErrorMessage="1" sqref="C146:D146">
      <formula1>"Sprinkler System-Standard Lot, Sprinkler System-Cul-de-sac Lot/Oversized Lot,Sprinkler System-EXTREMELY Large"</formula1>
    </dataValidation>
    <dataValidation type="list" allowBlank="1" showInputMessage="1" showErrorMessage="1" sqref="C98:D98">
      <formula1>"LOGGIA SW7506,SANDERLING SW7513,FUNCTIONAL GRAY SW7024,MORRIS ROOM GREY SW0037,REQUISITE GRAY SW 7023,ANDREW GRAY SW 7030,MEGA GREIGE SW 7031,TONY TAUPE SW 7038"</formula1>
    </dataValidation>
    <dataValidation type="list" allowBlank="1" showInputMessage="1" showErrorMessage="1" sqref="E14:F14">
      <formula1>"RENT,OWN-NO NEED TO SELL,CONTINGENCY-HOME TO SELL,CONTINGENCY-HOME TO CLOSE,TRADE"</formula1>
    </dataValidation>
  </dataValidations>
  <pageMargins left="0.25" right="0.25" top="0.25" bottom="0.25" header="0.5" footer="0.5"/>
  <pageSetup orientation="portrait" r:id="rId1"/>
  <headerFooter alignWithMargins="0"/>
  <rowBreaks count="4" manualBreakCount="4">
    <brk id="57" max="16383" man="1"/>
    <brk id="116" max="16383" man="1"/>
    <brk id="174" max="16383" man="1"/>
    <brk id="227" max="16383" man="1"/>
  </rowBreaks>
  <colBreaks count="1" manualBreakCount="1">
    <brk id="8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3:L782"/>
  <sheetViews>
    <sheetView topLeftCell="A223" zoomScale="140" zoomScaleNormal="140" workbookViewId="0">
      <selection activeCell="I255" sqref="I255"/>
    </sheetView>
  </sheetViews>
  <sheetFormatPr defaultRowHeight="12.75" x14ac:dyDescent="0.2"/>
  <cols>
    <col min="2" max="3" width="9.28515625" bestFit="1" customWidth="1"/>
    <col min="5" max="5" width="11.140625" bestFit="1" customWidth="1"/>
    <col min="6" max="6" width="10.140625" customWidth="1"/>
    <col min="7" max="7" width="8.85546875" customWidth="1"/>
    <col min="9" max="9" width="9.28515625" bestFit="1" customWidth="1"/>
    <col min="10" max="10" width="11.85546875" customWidth="1"/>
    <col min="11" max="11" width="8.28515625" customWidth="1"/>
  </cols>
  <sheetData>
    <row r="3" spans="1:11" ht="15.75" x14ac:dyDescent="0.25">
      <c r="F3" s="12" t="s">
        <v>763</v>
      </c>
    </row>
    <row r="4" spans="1:11" x14ac:dyDescent="0.2">
      <c r="F4" s="2"/>
    </row>
    <row r="5" spans="1:11" ht="10.35" customHeight="1" x14ac:dyDescent="0.2">
      <c r="A5" s="1541" t="s">
        <v>391</v>
      </c>
      <c r="B5" s="55"/>
      <c r="C5" s="55"/>
      <c r="D5" s="55"/>
      <c r="E5" s="55"/>
      <c r="F5" s="55"/>
      <c r="G5" s="55"/>
      <c r="H5" s="55"/>
      <c r="I5" s="55"/>
      <c r="J5" s="55"/>
      <c r="K5" s="55"/>
    </row>
    <row r="6" spans="1:11" ht="3" customHeight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1" ht="10.5" customHeight="1" x14ac:dyDescent="0.2">
      <c r="A7" s="189"/>
      <c r="B7" s="1277" t="s">
        <v>586</v>
      </c>
      <c r="C7" s="169"/>
      <c r="D7" s="169"/>
      <c r="E7" s="169"/>
      <c r="F7" s="169"/>
      <c r="G7" s="169"/>
      <c r="H7" s="169"/>
      <c r="I7" s="169"/>
      <c r="J7" s="169"/>
      <c r="K7" s="169"/>
    </row>
    <row r="8" spans="1:11" ht="10.5" customHeight="1" x14ac:dyDescent="0.2">
      <c r="A8" s="169"/>
      <c r="B8" s="169" t="s">
        <v>392</v>
      </c>
      <c r="C8" s="169"/>
      <c r="D8" s="169"/>
      <c r="E8" s="169"/>
      <c r="F8" s="190"/>
      <c r="G8" s="191"/>
      <c r="H8" s="191"/>
      <c r="I8" s="191"/>
      <c r="J8" s="191"/>
      <c r="K8" s="169"/>
    </row>
    <row r="9" spans="1:11" ht="10.5" customHeight="1" x14ac:dyDescent="0.2">
      <c r="A9" s="192"/>
      <c r="B9" s="193" t="s">
        <v>393</v>
      </c>
      <c r="C9" s="194">
        <f>'Info Page'!D81</f>
        <v>0</v>
      </c>
      <c r="D9" s="193" t="s">
        <v>394</v>
      </c>
      <c r="E9" s="2000">
        <f>'Info Page'!D79</f>
        <v>0</v>
      </c>
      <c r="F9" s="2000"/>
      <c r="G9" s="2000"/>
      <c r="H9" s="169" t="s">
        <v>395</v>
      </c>
      <c r="I9" s="169"/>
      <c r="J9" s="169"/>
      <c r="K9" s="169"/>
    </row>
    <row r="10" spans="1:11" ht="10.5" customHeight="1" x14ac:dyDescent="0.2">
      <c r="A10" s="169"/>
      <c r="B10" s="193" t="s">
        <v>396</v>
      </c>
      <c r="C10" s="197">
        <f>'Info Page'!D86</f>
        <v>0</v>
      </c>
      <c r="D10" s="169" t="s">
        <v>289</v>
      </c>
      <c r="E10" s="169"/>
      <c r="F10" s="2001">
        <f>'Info Page'!D84</f>
        <v>0</v>
      </c>
      <c r="G10" s="2001"/>
      <c r="H10" s="2001"/>
      <c r="I10" s="1456" t="s">
        <v>397</v>
      </c>
      <c r="J10" s="194">
        <f>'Info Page'!D85</f>
        <v>0</v>
      </c>
      <c r="K10" s="194">
        <f>'Info Page'!F85</f>
        <v>0</v>
      </c>
    </row>
    <row r="11" spans="1:11" ht="10.5" customHeight="1" x14ac:dyDescent="0.2">
      <c r="A11" s="169"/>
      <c r="B11" s="169" t="s">
        <v>185</v>
      </c>
      <c r="C11" s="169"/>
      <c r="D11" s="169"/>
      <c r="E11" s="169"/>
      <c r="F11" s="169"/>
      <c r="G11" s="169"/>
      <c r="H11" s="169"/>
      <c r="I11" s="169"/>
      <c r="J11" s="169"/>
      <c r="K11" s="169"/>
    </row>
    <row r="12" spans="1:11" ht="10.5" customHeight="1" x14ac:dyDescent="0.2">
      <c r="A12" s="169"/>
      <c r="B12" s="198">
        <f>'Info Page'!D80</f>
        <v>0</v>
      </c>
      <c r="C12" s="198">
        <f>'Info Page'!C93</f>
        <v>0</v>
      </c>
      <c r="D12" s="169" t="s">
        <v>186</v>
      </c>
      <c r="E12" s="907" t="s">
        <v>1562</v>
      </c>
      <c r="F12" s="169"/>
      <c r="G12" s="169"/>
      <c r="H12" s="169"/>
      <c r="I12" s="169"/>
      <c r="J12" s="169"/>
      <c r="K12" s="169"/>
    </row>
    <row r="13" spans="1:11" ht="3" customHeight="1" x14ac:dyDescent="0.2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</row>
    <row r="14" spans="1:11" ht="10.5" customHeight="1" x14ac:dyDescent="0.2">
      <c r="A14" s="14" t="s">
        <v>187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</row>
    <row r="15" spans="1:11" ht="10.5" customHeight="1" x14ac:dyDescent="0.2">
      <c r="A15" s="102" t="s">
        <v>290</v>
      </c>
      <c r="B15" s="200">
        <f>'Info Page'!D69</f>
        <v>0</v>
      </c>
      <c r="C15" s="169" t="s">
        <v>188</v>
      </c>
      <c r="D15" s="169"/>
      <c r="E15" s="201">
        <f>'Contract Adds.'!J184</f>
        <v>0</v>
      </c>
      <c r="F15" s="169" t="s">
        <v>189</v>
      </c>
      <c r="G15" s="169"/>
      <c r="H15" s="169"/>
      <c r="I15" s="169"/>
      <c r="J15" s="169"/>
      <c r="K15" s="169"/>
    </row>
    <row r="16" spans="1:11" ht="10.5" customHeight="1" x14ac:dyDescent="0.2">
      <c r="A16" s="199"/>
      <c r="B16" s="169" t="s">
        <v>190</v>
      </c>
      <c r="C16" s="202">
        <f>'Info Page'!D70</f>
        <v>0</v>
      </c>
      <c r="D16" s="169" t="s">
        <v>191</v>
      </c>
      <c r="E16" s="13" t="s">
        <v>974</v>
      </c>
      <c r="F16" s="169"/>
      <c r="G16" s="169"/>
      <c r="H16" s="169"/>
      <c r="I16" s="169"/>
      <c r="J16" s="169"/>
      <c r="K16" s="169"/>
    </row>
    <row r="17" spans="1:12" ht="10.5" customHeight="1" x14ac:dyDescent="0.2">
      <c r="A17" s="169"/>
      <c r="B17" s="169"/>
      <c r="C17" s="203">
        <f>'Info Page'!D71</f>
        <v>0</v>
      </c>
      <c r="D17" s="1276" t="s">
        <v>587</v>
      </c>
      <c r="E17" s="169"/>
      <c r="F17" s="169"/>
      <c r="G17" s="169"/>
      <c r="H17" s="169"/>
      <c r="I17" s="169"/>
      <c r="J17" s="169"/>
      <c r="K17" s="169"/>
    </row>
    <row r="18" spans="1:12" ht="10.5" customHeight="1" x14ac:dyDescent="0.2">
      <c r="A18" s="169"/>
      <c r="B18" s="169"/>
      <c r="C18" s="202">
        <f>'Info Page'!D74</f>
        <v>0</v>
      </c>
      <c r="D18" s="169" t="s">
        <v>192</v>
      </c>
      <c r="E18" s="169"/>
      <c r="F18" s="169"/>
      <c r="G18" s="169"/>
      <c r="H18" s="169"/>
      <c r="I18" s="169"/>
      <c r="J18" s="169"/>
      <c r="K18" s="169"/>
    </row>
    <row r="19" spans="1:12" ht="10.5" customHeight="1" x14ac:dyDescent="0.2">
      <c r="A19" s="169"/>
      <c r="B19" s="1542" t="s">
        <v>371</v>
      </c>
      <c r="C19" s="169"/>
      <c r="D19" s="199"/>
      <c r="E19" s="204">
        <f ca="1">'Info Page'!H6+30</f>
        <v>42853.62944016204</v>
      </c>
      <c r="F19" s="169"/>
      <c r="G19" s="169"/>
      <c r="H19" s="169"/>
      <c r="I19" s="169"/>
      <c r="J19" s="169"/>
      <c r="K19" s="169"/>
    </row>
    <row r="20" spans="1:12" ht="10.5" customHeight="1" x14ac:dyDescent="0.2">
      <c r="A20" s="169"/>
      <c r="B20" s="1543" t="s">
        <v>1130</v>
      </c>
      <c r="C20" s="169"/>
      <c r="D20" s="169"/>
      <c r="E20" s="169"/>
      <c r="F20" s="169"/>
      <c r="G20" s="169"/>
      <c r="H20" s="169"/>
      <c r="I20" s="169"/>
      <c r="J20" s="169"/>
      <c r="K20" s="169"/>
    </row>
    <row r="21" spans="1:12" ht="10.5" customHeight="1" x14ac:dyDescent="0.2">
      <c r="A21" s="189"/>
      <c r="B21" s="1540" t="s">
        <v>373</v>
      </c>
      <c r="K21" s="169"/>
    </row>
    <row r="22" spans="1:12" ht="10.5" customHeight="1" x14ac:dyDescent="0.2">
      <c r="A22" s="1276" t="s">
        <v>510</v>
      </c>
      <c r="B22" s="199"/>
      <c r="K22" s="169"/>
    </row>
    <row r="23" spans="1:12" ht="3.95" customHeight="1" x14ac:dyDescent="0.2">
      <c r="C23" s="169"/>
      <c r="D23" s="169"/>
      <c r="E23" s="169"/>
      <c r="F23" s="169"/>
      <c r="G23" s="169"/>
      <c r="H23" s="169"/>
      <c r="I23" s="169"/>
      <c r="J23" s="169"/>
      <c r="K23" s="169"/>
    </row>
    <row r="24" spans="1:12" ht="10.5" customHeight="1" x14ac:dyDescent="0.2">
      <c r="A24" s="189"/>
      <c r="B24" s="1277" t="s">
        <v>150</v>
      </c>
      <c r="C24" s="169"/>
      <c r="D24" s="169"/>
      <c r="E24" s="169"/>
      <c r="F24" s="169"/>
      <c r="G24" s="205">
        <f>'Info Page'!C41</f>
        <v>0</v>
      </c>
      <c r="H24" s="169" t="s">
        <v>372</v>
      </c>
      <c r="I24" s="199"/>
      <c r="J24" s="169"/>
      <c r="K24" s="169"/>
    </row>
    <row r="25" spans="1:12" ht="10.5" customHeight="1" x14ac:dyDescent="0.2">
      <c r="A25" s="1276" t="s">
        <v>461</v>
      </c>
    </row>
    <row r="26" spans="1:12" ht="3.95" customHeight="1" x14ac:dyDescent="0.2">
      <c r="B26" s="199"/>
      <c r="C26" s="169"/>
      <c r="D26" s="169"/>
      <c r="E26" s="169"/>
      <c r="F26" s="169"/>
      <c r="G26" s="169"/>
      <c r="H26" s="169"/>
      <c r="I26" s="169"/>
      <c r="J26" s="169"/>
      <c r="K26" s="169"/>
    </row>
    <row r="27" spans="1:12" ht="10.5" customHeight="1" x14ac:dyDescent="0.2">
      <c r="A27" s="189"/>
      <c r="B27" s="14" t="s">
        <v>532</v>
      </c>
      <c r="C27" s="169"/>
      <c r="D27" s="169"/>
      <c r="E27" s="169"/>
      <c r="F27" s="169"/>
      <c r="G27" s="169"/>
      <c r="H27" s="169"/>
      <c r="I27" s="169"/>
      <c r="J27" s="169"/>
      <c r="K27" s="169"/>
    </row>
    <row r="28" spans="1:12" ht="10.5" customHeight="1" x14ac:dyDescent="0.2">
      <c r="A28" s="169" t="s">
        <v>636</v>
      </c>
      <c r="B28" s="199"/>
      <c r="C28" s="169"/>
      <c r="D28" s="169"/>
      <c r="E28" s="169"/>
      <c r="F28" s="169"/>
      <c r="G28" s="169"/>
      <c r="H28" s="169"/>
      <c r="I28" s="169"/>
      <c r="J28" s="169"/>
      <c r="K28" s="169"/>
    </row>
    <row r="29" spans="1:12" ht="10.5" customHeight="1" x14ac:dyDescent="0.2">
      <c r="A29" s="169" t="s">
        <v>149</v>
      </c>
      <c r="B29" s="199"/>
      <c r="C29" s="169"/>
      <c r="D29" s="169"/>
      <c r="E29" s="169"/>
      <c r="F29" s="169"/>
      <c r="G29" s="169"/>
      <c r="H29" s="235"/>
      <c r="I29" s="191"/>
      <c r="J29" s="2"/>
      <c r="K29" s="169"/>
    </row>
    <row r="30" spans="1:12" ht="10.5" customHeight="1" x14ac:dyDescent="0.2">
      <c r="A30" s="236"/>
      <c r="B30" s="1277" t="s">
        <v>924</v>
      </c>
      <c r="D30" s="199"/>
      <c r="E30" s="199"/>
      <c r="F30" s="199"/>
      <c r="G30" s="199"/>
      <c r="H30" s="199"/>
      <c r="I30" s="169"/>
      <c r="J30" s="169"/>
      <c r="K30" s="169"/>
    </row>
    <row r="31" spans="1:12" ht="10.5" customHeight="1" x14ac:dyDescent="0.2">
      <c r="A31" s="169" t="s">
        <v>663</v>
      </c>
      <c r="D31" s="169"/>
      <c r="E31" s="169"/>
      <c r="F31" s="169"/>
      <c r="G31" s="169"/>
      <c r="H31" s="169"/>
      <c r="I31" s="169"/>
      <c r="J31" s="169"/>
      <c r="K31" s="169"/>
      <c r="L31" s="169"/>
    </row>
    <row r="32" spans="1:12" ht="10.5" customHeight="1" x14ac:dyDescent="0.2">
      <c r="A32" s="169"/>
      <c r="B32" s="14" t="s">
        <v>302</v>
      </c>
      <c r="D32" s="169"/>
      <c r="E32" s="169"/>
      <c r="F32" s="169"/>
      <c r="G32" s="169"/>
      <c r="H32" s="169"/>
      <c r="I32" s="169"/>
      <c r="J32" s="169"/>
      <c r="K32" s="169"/>
      <c r="L32" s="169"/>
    </row>
    <row r="33" spans="1:11" ht="10.5" customHeight="1" x14ac:dyDescent="0.2">
      <c r="A33" s="169"/>
      <c r="B33" s="218"/>
      <c r="C33" s="1999" t="s">
        <v>1129</v>
      </c>
      <c r="D33" s="1999"/>
      <c r="E33" s="1999"/>
      <c r="F33" s="1999"/>
      <c r="G33" s="1999"/>
      <c r="H33" s="1999"/>
      <c r="I33" s="1999"/>
      <c r="J33" s="1999"/>
      <c r="K33" s="1999"/>
    </row>
    <row r="34" spans="1:11" ht="10.5" customHeight="1" x14ac:dyDescent="0.2">
      <c r="B34" s="1999" t="s">
        <v>1713</v>
      </c>
      <c r="C34" s="1999"/>
      <c r="D34" s="1999"/>
      <c r="E34" s="1999"/>
      <c r="F34" s="1999"/>
      <c r="G34" s="1999"/>
      <c r="H34" s="1999"/>
      <c r="I34" s="1999"/>
      <c r="J34" s="1999"/>
      <c r="K34" s="1999"/>
    </row>
    <row r="35" spans="1:11" ht="10.5" customHeight="1" x14ac:dyDescent="0.2">
      <c r="B35" s="218"/>
      <c r="C35" s="1999" t="s">
        <v>615</v>
      </c>
      <c r="D35" s="1999"/>
      <c r="E35" s="1999"/>
      <c r="F35" s="1999"/>
      <c r="G35" s="1999"/>
      <c r="H35" s="1999"/>
      <c r="I35" s="1999"/>
      <c r="J35" s="1999"/>
      <c r="K35" s="1999"/>
    </row>
    <row r="36" spans="1:11" ht="10.5" customHeight="1" x14ac:dyDescent="0.2">
      <c r="B36" s="1999" t="s">
        <v>1712</v>
      </c>
      <c r="C36" s="1999"/>
      <c r="D36" s="1999"/>
      <c r="E36" s="1999"/>
      <c r="F36" s="1999"/>
      <c r="G36" s="1999"/>
      <c r="H36" s="1999"/>
      <c r="I36" s="1999"/>
      <c r="J36" s="1999"/>
      <c r="K36" s="1999"/>
    </row>
    <row r="37" spans="1:11" ht="10.5" customHeight="1" x14ac:dyDescent="0.2">
      <c r="A37" s="169"/>
      <c r="B37" s="237"/>
      <c r="C37" s="1999" t="s">
        <v>1714</v>
      </c>
      <c r="D37" s="1999"/>
      <c r="E37" s="1999"/>
      <c r="F37" s="1999"/>
      <c r="G37" s="1999"/>
      <c r="H37" s="1999"/>
      <c r="I37" s="1999"/>
      <c r="J37" s="1999"/>
      <c r="K37" s="1999"/>
    </row>
    <row r="38" spans="1:11" ht="10.5" customHeight="1" x14ac:dyDescent="0.2">
      <c r="B38" s="1999" t="s">
        <v>1715</v>
      </c>
      <c r="C38" s="1999"/>
      <c r="D38" s="1999"/>
      <c r="E38" s="1999"/>
      <c r="F38" s="1999"/>
      <c r="G38" s="1999"/>
      <c r="H38" s="1999"/>
      <c r="I38" s="1999"/>
      <c r="J38" s="1999"/>
      <c r="K38" s="1999"/>
    </row>
    <row r="39" spans="1:11" ht="10.5" customHeight="1" x14ac:dyDescent="0.2">
      <c r="A39" s="207"/>
      <c r="B39" s="1277" t="s">
        <v>762</v>
      </c>
      <c r="C39" s="169"/>
      <c r="D39" s="169"/>
      <c r="E39" s="169"/>
      <c r="F39" s="169"/>
      <c r="G39" s="208">
        <f>'Info Page'!D75</f>
        <v>0</v>
      </c>
      <c r="H39" s="169" t="s">
        <v>324</v>
      </c>
      <c r="J39" s="169"/>
      <c r="K39" s="169"/>
    </row>
    <row r="40" spans="1:11" ht="10.5" customHeight="1" x14ac:dyDescent="0.2">
      <c r="A40" s="1985" t="s">
        <v>1803</v>
      </c>
      <c r="B40" s="1985"/>
      <c r="C40" s="1985"/>
      <c r="D40" s="1985"/>
      <c r="E40" s="1985"/>
      <c r="F40" s="1985"/>
      <c r="G40" s="1985"/>
      <c r="H40" s="1985"/>
      <c r="I40" s="1985"/>
      <c r="J40" s="1985"/>
      <c r="K40" s="1985"/>
    </row>
    <row r="41" spans="1:11" ht="10.5" customHeight="1" x14ac:dyDescent="0.2">
      <c r="A41" s="1985" t="s">
        <v>1802</v>
      </c>
      <c r="B41" s="1985"/>
      <c r="C41" s="1985"/>
      <c r="D41" s="1985"/>
      <c r="E41" s="1985"/>
      <c r="F41" s="1985"/>
      <c r="G41" s="1985"/>
      <c r="H41" s="1985"/>
      <c r="I41" s="1985"/>
      <c r="J41" s="1985"/>
      <c r="K41" s="1985"/>
    </row>
    <row r="42" spans="1:11" ht="10.5" customHeight="1" x14ac:dyDescent="0.2">
      <c r="A42" s="1999" t="s">
        <v>1801</v>
      </c>
      <c r="B42" s="1999"/>
      <c r="C42" s="1999"/>
      <c r="D42" s="1999"/>
      <c r="E42" s="1999"/>
      <c r="F42" s="1999"/>
      <c r="G42" s="1999"/>
      <c r="H42" s="1999"/>
      <c r="I42" s="1999"/>
      <c r="J42" s="1999"/>
      <c r="K42" s="1999"/>
    </row>
    <row r="43" spans="1:11" ht="10.5" customHeight="1" x14ac:dyDescent="0.2">
      <c r="A43" s="189"/>
      <c r="B43" s="1277" t="s">
        <v>76</v>
      </c>
      <c r="C43" s="169"/>
    </row>
    <row r="44" spans="1:11" ht="3.95" customHeight="1" x14ac:dyDescent="0.2"/>
    <row r="45" spans="1:11" ht="10.5" customHeight="1" x14ac:dyDescent="0.2">
      <c r="A45" s="189"/>
      <c r="B45" s="1277" t="s">
        <v>77</v>
      </c>
      <c r="C45" s="169"/>
      <c r="D45" s="169"/>
      <c r="E45" s="169"/>
      <c r="F45" s="169"/>
      <c r="G45" s="169"/>
      <c r="H45" s="169"/>
      <c r="I45" s="169"/>
      <c r="J45" s="169"/>
      <c r="K45" s="169"/>
    </row>
    <row r="46" spans="1:11" ht="10.5" customHeight="1" x14ac:dyDescent="0.2">
      <c r="A46" s="1276" t="s">
        <v>252</v>
      </c>
      <c r="B46" s="199"/>
      <c r="C46" s="169"/>
      <c r="D46" s="169"/>
      <c r="E46" s="169"/>
      <c r="F46" s="169"/>
      <c r="G46" s="169"/>
      <c r="H46" s="169"/>
      <c r="I46" s="169"/>
      <c r="J46" s="169"/>
      <c r="K46" s="169"/>
    </row>
    <row r="47" spans="1:11" ht="10.5" customHeight="1" x14ac:dyDescent="0.2">
      <c r="A47" s="1276" t="s">
        <v>253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69"/>
    </row>
    <row r="48" spans="1:11" ht="10.5" customHeight="1" x14ac:dyDescent="0.2">
      <c r="A48" s="1276" t="s">
        <v>296</v>
      </c>
      <c r="B48" s="169"/>
      <c r="C48" s="169"/>
      <c r="D48" s="169"/>
      <c r="E48" s="169"/>
      <c r="F48" s="169"/>
      <c r="G48" s="209">
        <f>'Contract Adds.'!J184</f>
        <v>0</v>
      </c>
      <c r="H48" s="169" t="s">
        <v>254</v>
      </c>
      <c r="I48" s="169"/>
      <c r="J48" s="169"/>
      <c r="K48" s="169"/>
    </row>
    <row r="49" spans="1:11" ht="10.5" customHeight="1" x14ac:dyDescent="0.2">
      <c r="A49" s="1276" t="s">
        <v>255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</row>
    <row r="50" spans="1:11" ht="10.5" customHeight="1" x14ac:dyDescent="0.2">
      <c r="A50" s="1276" t="s">
        <v>548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</row>
    <row r="51" spans="1:11" ht="10.5" customHeight="1" x14ac:dyDescent="0.2">
      <c r="A51" s="1276" t="s">
        <v>84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</row>
    <row r="52" spans="1:11" ht="10.5" customHeight="1" x14ac:dyDescent="0.2">
      <c r="A52" s="1276" t="s">
        <v>85</v>
      </c>
      <c r="B52" s="169"/>
      <c r="C52" s="169"/>
      <c r="D52" s="169"/>
      <c r="E52" s="169"/>
      <c r="F52" s="169"/>
      <c r="G52" s="169"/>
      <c r="H52" s="169"/>
      <c r="I52" s="169"/>
      <c r="J52" s="169"/>
      <c r="K52" s="169"/>
    </row>
    <row r="53" spans="1:11" ht="10.5" customHeight="1" x14ac:dyDescent="0.2">
      <c r="A53" s="1276" t="s">
        <v>86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</row>
    <row r="54" spans="1:11" ht="10.5" customHeight="1" x14ac:dyDescent="0.2">
      <c r="A54" s="207"/>
      <c r="B54" s="1277" t="s">
        <v>341</v>
      </c>
      <c r="C54" s="169"/>
      <c r="D54" s="169"/>
      <c r="E54" s="169"/>
      <c r="F54" s="169"/>
      <c r="G54" s="169"/>
      <c r="H54" s="169"/>
      <c r="I54" s="169"/>
      <c r="J54" s="169"/>
      <c r="K54" s="169"/>
    </row>
    <row r="55" spans="1:11" ht="10.5" customHeight="1" x14ac:dyDescent="0.2">
      <c r="A55" s="1276" t="s">
        <v>490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</row>
    <row r="56" spans="1:11" ht="10.5" customHeight="1" x14ac:dyDescent="0.2">
      <c r="A56" s="1276" t="s">
        <v>101</v>
      </c>
      <c r="B56" s="169"/>
      <c r="C56" s="169"/>
      <c r="D56" s="169"/>
      <c r="E56" s="169"/>
      <c r="F56" s="169"/>
      <c r="G56" s="169"/>
      <c r="H56" s="169"/>
      <c r="I56" s="169"/>
      <c r="J56" s="169"/>
      <c r="K56" s="169"/>
    </row>
    <row r="57" spans="1:11" ht="10.5" customHeight="1" x14ac:dyDescent="0.2">
      <c r="A57" s="1276" t="s">
        <v>102</v>
      </c>
      <c r="B57" s="169"/>
      <c r="C57" s="169"/>
      <c r="D57" s="169"/>
      <c r="E57" s="169"/>
      <c r="F57" s="169"/>
      <c r="G57" s="169"/>
      <c r="H57" s="169"/>
      <c r="I57" s="169"/>
      <c r="J57" s="169"/>
      <c r="K57" s="169"/>
    </row>
    <row r="58" spans="1:11" ht="10.5" customHeight="1" x14ac:dyDescent="0.2">
      <c r="A58" s="189"/>
      <c r="B58" s="1277" t="s">
        <v>47</v>
      </c>
      <c r="C58" s="169"/>
      <c r="D58" s="169"/>
      <c r="E58" s="169"/>
      <c r="F58" s="169"/>
      <c r="G58" s="169"/>
      <c r="H58" s="169"/>
      <c r="I58" s="169"/>
      <c r="J58" s="169"/>
      <c r="K58" s="169"/>
    </row>
    <row r="59" spans="1:11" ht="10.5" customHeight="1" x14ac:dyDescent="0.2">
      <c r="A59" s="1276" t="s">
        <v>151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</row>
    <row r="60" spans="1:11" ht="10.5" customHeight="1" x14ac:dyDescent="0.2">
      <c r="A60" s="1276" t="s">
        <v>330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</row>
    <row r="61" spans="1:11" ht="10.5" customHeight="1" x14ac:dyDescent="0.2">
      <c r="A61" s="1276" t="s">
        <v>123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</row>
    <row r="62" spans="1:11" ht="10.5" customHeight="1" x14ac:dyDescent="0.2">
      <c r="A62" s="1276" t="s">
        <v>124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</row>
    <row r="63" spans="1:11" ht="10.5" customHeight="1" x14ac:dyDescent="0.2">
      <c r="A63" s="189"/>
      <c r="B63" s="1277" t="s">
        <v>48</v>
      </c>
      <c r="C63" s="169"/>
      <c r="D63" s="169"/>
      <c r="E63" s="169"/>
      <c r="F63" s="169"/>
      <c r="G63" s="169"/>
      <c r="H63" s="169"/>
      <c r="I63" s="169"/>
      <c r="J63" s="169"/>
      <c r="K63" s="169"/>
    </row>
    <row r="64" spans="1:11" ht="10.5" customHeight="1" x14ac:dyDescent="0.2">
      <c r="A64" s="1540" t="s">
        <v>1127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</row>
    <row r="65" spans="1:11" ht="10.5" customHeight="1" x14ac:dyDescent="0.2">
      <c r="A65" s="1540" t="s">
        <v>1128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</row>
    <row r="66" spans="1:11" ht="10.5" customHeight="1" x14ac:dyDescent="0.2">
      <c r="A66" s="1276" t="s">
        <v>400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</row>
    <row r="67" spans="1:11" ht="10.5" customHeight="1" x14ac:dyDescent="0.2">
      <c r="A67" s="1540" t="s">
        <v>1341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</row>
    <row r="68" spans="1:11" ht="10.5" customHeight="1" x14ac:dyDescent="0.2">
      <c r="A68" s="189"/>
      <c r="B68" s="1277" t="s">
        <v>632</v>
      </c>
      <c r="C68" s="169"/>
      <c r="D68" s="169"/>
      <c r="E68" s="169"/>
      <c r="F68" s="169"/>
      <c r="G68" s="169"/>
      <c r="H68" s="169"/>
      <c r="I68" s="169"/>
      <c r="J68" s="169"/>
      <c r="K68" s="169"/>
    </row>
    <row r="69" spans="1:11" ht="10.5" customHeight="1" x14ac:dyDescent="0.2">
      <c r="A69" s="1544" t="s">
        <v>662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</row>
    <row r="70" spans="1:11" ht="10.5" customHeight="1" x14ac:dyDescent="0.2">
      <c r="A70" s="1540" t="s">
        <v>1705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</row>
    <row r="71" spans="1:11" ht="10.5" customHeight="1" x14ac:dyDescent="0.2">
      <c r="A71" s="1276" t="s">
        <v>221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</row>
    <row r="72" spans="1:11" ht="10.5" customHeight="1" x14ac:dyDescent="0.2">
      <c r="A72" s="1276" t="s">
        <v>205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</row>
    <row r="73" spans="1:11" ht="10.5" customHeight="1" x14ac:dyDescent="0.2">
      <c r="A73" s="1540" t="s">
        <v>915</v>
      </c>
      <c r="B73" s="169"/>
      <c r="C73" s="169"/>
      <c r="D73" s="169"/>
      <c r="E73" s="169"/>
      <c r="F73" s="169"/>
      <c r="G73" s="169"/>
      <c r="H73" s="169"/>
      <c r="I73" s="169"/>
      <c r="J73" s="169"/>
      <c r="K73" s="169"/>
    </row>
    <row r="74" spans="1:11" ht="10.5" customHeight="1" x14ac:dyDescent="0.2">
      <c r="A74" s="1540" t="s">
        <v>913</v>
      </c>
      <c r="B74" s="169"/>
      <c r="C74" s="169"/>
      <c r="D74" s="169"/>
      <c r="E74" s="169"/>
      <c r="F74" s="169"/>
      <c r="G74" s="169"/>
      <c r="H74" s="169"/>
      <c r="I74" s="169"/>
      <c r="J74" s="169"/>
      <c r="K74" s="169"/>
    </row>
    <row r="75" spans="1:11" ht="10.5" customHeight="1" x14ac:dyDescent="0.2">
      <c r="A75" s="1540" t="s">
        <v>914</v>
      </c>
      <c r="C75" s="169"/>
      <c r="D75" s="169"/>
      <c r="E75" s="169"/>
      <c r="F75" s="169"/>
      <c r="G75" s="169"/>
      <c r="H75" s="169"/>
      <c r="I75" s="169"/>
      <c r="J75" s="169"/>
      <c r="K75" s="169"/>
    </row>
    <row r="76" spans="1:11" ht="10.5" customHeight="1" x14ac:dyDescent="0.2">
      <c r="A76" s="189"/>
      <c r="B76" s="1277" t="s">
        <v>49</v>
      </c>
      <c r="C76" s="169"/>
      <c r="D76" s="169"/>
      <c r="E76" s="169"/>
      <c r="F76" s="169"/>
      <c r="G76" s="169"/>
      <c r="H76" s="169"/>
      <c r="I76" s="169"/>
      <c r="J76" s="169"/>
      <c r="K76" s="169"/>
    </row>
    <row r="77" spans="1:11" ht="10.5" customHeight="1" x14ac:dyDescent="0.2">
      <c r="A77" s="1276" t="s">
        <v>195</v>
      </c>
      <c r="B77" s="169"/>
      <c r="C77" s="169"/>
      <c r="D77" s="169"/>
      <c r="E77" s="169"/>
      <c r="F77" s="169"/>
      <c r="G77" s="169"/>
      <c r="H77" s="169"/>
      <c r="I77" s="169"/>
      <c r="J77" s="169"/>
      <c r="K77" s="169"/>
    </row>
    <row r="78" spans="1:11" ht="10.5" customHeight="1" thickBot="1" x14ac:dyDescent="0.25">
      <c r="A78" s="1276" t="s">
        <v>196</v>
      </c>
      <c r="B78" s="169"/>
      <c r="C78" s="169"/>
      <c r="D78" s="169"/>
      <c r="E78" s="169"/>
      <c r="F78" s="169"/>
      <c r="G78" s="169"/>
      <c r="H78" s="169"/>
      <c r="I78" s="169"/>
      <c r="J78" s="169"/>
      <c r="K78" s="169"/>
    </row>
    <row r="79" spans="1:11" ht="10.5" customHeight="1" thickBot="1" x14ac:dyDescent="0.25">
      <c r="A79" s="210" t="s">
        <v>197</v>
      </c>
      <c r="B79" s="211">
        <f ca="1">'Info Page'!H6</f>
        <v>42823.62944016204</v>
      </c>
      <c r="C79" s="199"/>
      <c r="D79" s="169"/>
      <c r="E79" s="169"/>
      <c r="F79" s="169"/>
      <c r="G79" s="169"/>
      <c r="H79" s="169"/>
      <c r="I79" s="169"/>
      <c r="J79" s="169"/>
      <c r="K79" s="958">
        <f>'Info Page'!C56</f>
        <v>42824</v>
      </c>
    </row>
    <row r="80" spans="1:11" ht="10.5" hidden="1" customHeight="1" x14ac:dyDescent="0.2">
      <c r="A80" s="210"/>
      <c r="B80" s="210"/>
      <c r="C80" s="169"/>
      <c r="D80" s="169"/>
      <c r="E80" s="169"/>
      <c r="F80" s="169"/>
      <c r="G80" s="169"/>
      <c r="H80" s="169"/>
      <c r="I80" s="169"/>
      <c r="J80" s="169"/>
      <c r="K80" s="169"/>
    </row>
    <row r="81" spans="1:11" ht="10.5" customHeight="1" thickBo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</row>
    <row r="82" spans="1:11" ht="10.5" customHeight="1" thickBot="1" x14ac:dyDescent="0.25">
      <c r="A82" s="169"/>
      <c r="B82" s="169"/>
      <c r="C82" s="169"/>
      <c r="D82" s="169"/>
      <c r="E82" s="169"/>
      <c r="F82" s="169"/>
      <c r="G82" s="169"/>
      <c r="H82" s="193" t="s">
        <v>448</v>
      </c>
      <c r="I82" s="213">
        <f>'Info Page'!D81</f>
        <v>0</v>
      </c>
      <c r="J82" s="169"/>
      <c r="K82" s="169"/>
    </row>
    <row r="83" spans="1:11" ht="10.5" customHeight="1" thickBot="1" x14ac:dyDescent="0.25">
      <c r="A83" s="169"/>
      <c r="B83" s="169"/>
      <c r="C83" s="169"/>
      <c r="D83" s="169"/>
      <c r="E83" s="169"/>
      <c r="F83" s="169"/>
      <c r="G83" s="169"/>
      <c r="H83" s="193" t="s">
        <v>447</v>
      </c>
      <c r="I83" s="214">
        <f>'Info Page'!D79</f>
        <v>0</v>
      </c>
      <c r="J83" s="215"/>
      <c r="K83" s="169"/>
    </row>
    <row r="84" spans="1:11" ht="10.5" customHeight="1" thickBot="1" x14ac:dyDescent="0.25">
      <c r="A84" s="169"/>
      <c r="B84" s="169"/>
      <c r="C84" s="169"/>
      <c r="D84" s="169"/>
      <c r="E84" s="169"/>
      <c r="F84" s="169"/>
      <c r="G84" s="169"/>
      <c r="H84" s="193" t="s">
        <v>198</v>
      </c>
      <c r="I84" s="1993">
        <f>'Info Page'!D84</f>
        <v>0</v>
      </c>
      <c r="J84" s="1994"/>
      <c r="K84" s="169"/>
    </row>
    <row r="85" spans="1:11" ht="3.95" customHeight="1" x14ac:dyDescent="0.2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</row>
    <row r="86" spans="1:11" ht="10.5" customHeight="1" x14ac:dyDescent="0.2">
      <c r="A86" s="189"/>
      <c r="B86" s="1277" t="s">
        <v>78</v>
      </c>
      <c r="C86" s="169"/>
      <c r="D86" s="169"/>
      <c r="E86" s="169"/>
      <c r="F86" s="169"/>
      <c r="G86" s="169"/>
      <c r="H86" s="169"/>
      <c r="I86" s="169"/>
      <c r="J86" s="169"/>
      <c r="K86" s="169"/>
    </row>
    <row r="87" spans="1:11" ht="10.5" customHeight="1" x14ac:dyDescent="0.2">
      <c r="A87" s="1276" t="s">
        <v>247</v>
      </c>
      <c r="B87" s="169"/>
      <c r="C87" s="169"/>
      <c r="D87" s="169"/>
      <c r="E87" s="169"/>
      <c r="F87" s="169"/>
      <c r="G87" s="169"/>
      <c r="H87" s="169"/>
      <c r="I87" s="169"/>
      <c r="J87" s="169"/>
      <c r="K87" s="169"/>
    </row>
    <row r="88" spans="1:11" ht="10.5" customHeight="1" x14ac:dyDescent="0.2">
      <c r="A88" s="1276" t="s">
        <v>148</v>
      </c>
      <c r="B88" s="169"/>
      <c r="C88" s="169"/>
      <c r="D88" s="169"/>
      <c r="E88" s="169"/>
      <c r="F88" s="169"/>
      <c r="G88" s="169"/>
      <c r="H88" s="169"/>
      <c r="I88" s="169"/>
      <c r="J88" s="169"/>
      <c r="K88" s="169"/>
    </row>
    <row r="89" spans="1:11" ht="10.5" customHeight="1" x14ac:dyDescent="0.2">
      <c r="A89" s="1276" t="s">
        <v>631</v>
      </c>
      <c r="B89" s="169"/>
      <c r="C89" s="169"/>
      <c r="D89" s="169"/>
      <c r="E89" s="169"/>
      <c r="F89" s="169"/>
      <c r="G89" s="169"/>
      <c r="H89" s="169"/>
      <c r="I89" s="169"/>
      <c r="J89" s="169"/>
      <c r="K89" s="169"/>
    </row>
    <row r="90" spans="1:11" ht="10.5" customHeight="1" x14ac:dyDescent="0.2">
      <c r="A90" s="1276" t="s">
        <v>224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</row>
    <row r="91" spans="1:11" ht="10.5" customHeight="1" x14ac:dyDescent="0.2">
      <c r="A91" s="1276" t="s">
        <v>223</v>
      </c>
      <c r="B91" s="169"/>
      <c r="C91" s="169"/>
      <c r="D91" s="169"/>
      <c r="E91" s="169"/>
      <c r="F91" s="169"/>
      <c r="G91" s="169"/>
      <c r="H91" s="169"/>
      <c r="I91" s="169"/>
      <c r="J91" s="169"/>
      <c r="K91" s="169"/>
    </row>
    <row r="92" spans="1:11" ht="10.5" customHeight="1" x14ac:dyDescent="0.2">
      <c r="A92" s="1276" t="s">
        <v>362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</row>
    <row r="93" spans="1:11" ht="10.5" customHeight="1" x14ac:dyDescent="0.2">
      <c r="A93" s="1276" t="s">
        <v>363</v>
      </c>
      <c r="B93" s="169"/>
      <c r="C93" s="169"/>
      <c r="D93" s="169"/>
      <c r="E93" s="169"/>
      <c r="F93" s="169"/>
      <c r="G93" s="169"/>
      <c r="H93" s="169"/>
      <c r="I93" s="169"/>
      <c r="J93" s="169"/>
      <c r="K93" s="169"/>
    </row>
    <row r="94" spans="1:11" ht="10.5" customHeight="1" x14ac:dyDescent="0.2">
      <c r="A94" s="1276" t="s">
        <v>364</v>
      </c>
      <c r="B94" s="169"/>
      <c r="C94" s="169"/>
      <c r="D94" s="169"/>
      <c r="E94" s="169"/>
      <c r="F94" s="169"/>
      <c r="G94" s="169"/>
      <c r="H94" s="169"/>
      <c r="I94" s="169"/>
      <c r="J94" s="169"/>
      <c r="K94" s="169"/>
    </row>
    <row r="95" spans="1:11" ht="10.5" customHeight="1" x14ac:dyDescent="0.2">
      <c r="A95" s="1276" t="s">
        <v>30</v>
      </c>
      <c r="B95" s="169"/>
      <c r="C95" s="169"/>
      <c r="D95" s="169"/>
      <c r="E95" s="169"/>
      <c r="F95" s="169"/>
      <c r="G95" s="169"/>
      <c r="H95" s="169"/>
      <c r="I95" s="169"/>
      <c r="J95" s="169"/>
      <c r="K95" s="169"/>
    </row>
    <row r="96" spans="1:11" ht="10.5" customHeight="1" x14ac:dyDescent="0.2">
      <c r="A96" s="1276" t="s">
        <v>342</v>
      </c>
      <c r="B96" s="169"/>
      <c r="C96" s="169"/>
      <c r="D96" s="169"/>
      <c r="E96" s="169"/>
      <c r="F96" s="169"/>
      <c r="G96" s="169"/>
      <c r="H96" s="169"/>
      <c r="I96" s="169"/>
      <c r="J96" s="169"/>
      <c r="K96" s="169"/>
    </row>
    <row r="97" spans="1:11" ht="10.5" customHeight="1" x14ac:dyDescent="0.2">
      <c r="A97" s="1276" t="s">
        <v>68</v>
      </c>
      <c r="B97" s="169"/>
      <c r="C97" s="169"/>
      <c r="D97" s="169"/>
      <c r="E97" s="169"/>
      <c r="F97" s="169"/>
      <c r="G97" s="169"/>
      <c r="H97" s="169"/>
      <c r="I97" s="169"/>
      <c r="J97" s="169"/>
      <c r="K97" s="169"/>
    </row>
    <row r="98" spans="1:11" ht="10.5" customHeight="1" x14ac:dyDescent="0.2">
      <c r="A98" s="1276" t="s">
        <v>248</v>
      </c>
      <c r="B98" s="169"/>
      <c r="C98" s="169"/>
      <c r="D98" s="169"/>
      <c r="E98" s="169"/>
      <c r="F98" s="169"/>
      <c r="G98" s="169"/>
      <c r="H98" s="169"/>
      <c r="I98" s="169"/>
      <c r="J98" s="169"/>
      <c r="K98" s="169"/>
    </row>
    <row r="99" spans="1:11" ht="10.5" customHeight="1" x14ac:dyDescent="0.2">
      <c r="A99" s="1276" t="s">
        <v>343</v>
      </c>
      <c r="B99" s="169"/>
      <c r="C99" s="169"/>
      <c r="D99" s="169"/>
      <c r="E99" s="169"/>
      <c r="F99" s="169"/>
      <c r="G99" s="169"/>
      <c r="H99" s="169"/>
      <c r="I99" s="169"/>
      <c r="J99" s="169"/>
      <c r="K99" s="169"/>
    </row>
    <row r="100" spans="1:11" ht="10.5" customHeight="1" x14ac:dyDescent="0.2">
      <c r="A100" s="1276" t="s">
        <v>344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</row>
    <row r="101" spans="1:11" ht="10.5" customHeight="1" x14ac:dyDescent="0.2">
      <c r="A101" s="1276" t="s">
        <v>565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</row>
    <row r="102" spans="1:11" ht="10.5" customHeight="1" x14ac:dyDescent="0.2">
      <c r="A102" s="1276" t="s">
        <v>566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</row>
    <row r="103" spans="1:11" ht="10.5" customHeight="1" x14ac:dyDescent="0.2">
      <c r="A103" s="1276" t="s">
        <v>326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</row>
    <row r="104" spans="1:11" ht="3.95" customHeight="1" x14ac:dyDescent="0.2">
      <c r="A104" s="191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</row>
    <row r="105" spans="1:11" ht="10.5" customHeight="1" x14ac:dyDescent="0.2">
      <c r="A105" s="189"/>
      <c r="B105" s="1277" t="s">
        <v>79</v>
      </c>
      <c r="C105" s="169"/>
      <c r="D105" s="169"/>
      <c r="E105" s="169"/>
      <c r="F105" s="169"/>
      <c r="G105" s="169"/>
      <c r="H105" s="169"/>
      <c r="I105" s="169"/>
      <c r="J105" s="169"/>
      <c r="K105" s="169"/>
    </row>
    <row r="106" spans="1:11" ht="10.5" customHeight="1" x14ac:dyDescent="0.2">
      <c r="A106" s="1276" t="s">
        <v>327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</row>
    <row r="107" spans="1:11" ht="10.5" customHeight="1" x14ac:dyDescent="0.2">
      <c r="A107" s="1276" t="s">
        <v>328</v>
      </c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</row>
    <row r="108" spans="1:11" ht="10.5" customHeight="1" x14ac:dyDescent="0.2">
      <c r="A108" s="1276" t="s">
        <v>329</v>
      </c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</row>
    <row r="109" spans="1:11" ht="10.5" customHeight="1" x14ac:dyDescent="0.2">
      <c r="A109" s="1276" t="s">
        <v>381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</row>
    <row r="110" spans="1:11" ht="10.5" customHeight="1" x14ac:dyDescent="0.2">
      <c r="A110" s="1276" t="s">
        <v>546</v>
      </c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</row>
    <row r="111" spans="1:11" ht="10.5" customHeight="1" x14ac:dyDescent="0.2">
      <c r="A111" s="1540" t="s">
        <v>1728</v>
      </c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</row>
    <row r="112" spans="1:11" ht="10.5" customHeight="1" x14ac:dyDescent="0.2">
      <c r="A112" s="1540" t="s">
        <v>1729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</row>
    <row r="113" spans="1:11" ht="10.5" customHeight="1" x14ac:dyDescent="0.2">
      <c r="A113" s="13" t="s">
        <v>1730</v>
      </c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</row>
    <row r="114" spans="1:11" ht="10.5" customHeight="1" x14ac:dyDescent="0.2">
      <c r="A114" s="189"/>
      <c r="B114" s="1277" t="s">
        <v>576</v>
      </c>
      <c r="C114" s="169"/>
      <c r="D114" s="169"/>
      <c r="E114" s="169"/>
      <c r="F114" s="169"/>
      <c r="G114" s="169"/>
      <c r="H114" s="169"/>
      <c r="I114" s="169"/>
      <c r="J114" s="169"/>
      <c r="K114" s="169"/>
    </row>
    <row r="115" spans="1:11" ht="10.5" customHeight="1" x14ac:dyDescent="0.2">
      <c r="A115" s="1276" t="s">
        <v>577</v>
      </c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</row>
    <row r="116" spans="1:11" ht="10.5" customHeight="1" x14ac:dyDescent="0.2">
      <c r="A116" s="1540" t="s">
        <v>814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</row>
    <row r="117" spans="1:11" ht="3.95" customHeight="1" x14ac:dyDescent="0.2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</row>
    <row r="118" spans="1:11" ht="10.5" customHeight="1" x14ac:dyDescent="0.2">
      <c r="A118" s="189"/>
      <c r="B118" s="1277" t="s">
        <v>633</v>
      </c>
      <c r="C118" s="169"/>
      <c r="D118" s="169"/>
      <c r="E118" s="169"/>
      <c r="F118" s="169"/>
      <c r="G118" s="169"/>
      <c r="H118" s="169"/>
      <c r="I118" s="169"/>
      <c r="J118" s="169"/>
      <c r="K118" s="169"/>
    </row>
    <row r="119" spans="1:11" ht="10.5" customHeight="1" x14ac:dyDescent="0.2">
      <c r="A119" s="1276" t="s">
        <v>471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</row>
    <row r="120" spans="1:11" ht="10.5" customHeight="1" x14ac:dyDescent="0.2">
      <c r="A120" s="1276" t="s">
        <v>472</v>
      </c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</row>
    <row r="121" spans="1:11" ht="10.5" customHeight="1" x14ac:dyDescent="0.2">
      <c r="A121" s="1276" t="s">
        <v>152</v>
      </c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</row>
    <row r="122" spans="1:11" ht="10.5" customHeight="1" x14ac:dyDescent="0.2">
      <c r="A122" s="1276" t="s">
        <v>457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</row>
    <row r="123" spans="1:11" ht="10.5" customHeight="1" x14ac:dyDescent="0.2">
      <c r="A123" s="1276" t="s">
        <v>153</v>
      </c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</row>
    <row r="124" spans="1:11" ht="10.5" customHeight="1" x14ac:dyDescent="0.2">
      <c r="A124" s="1540" t="s">
        <v>1308</v>
      </c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</row>
    <row r="125" spans="1:11" ht="10.5" customHeight="1" x14ac:dyDescent="0.2">
      <c r="A125" s="1276" t="s">
        <v>440</v>
      </c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</row>
    <row r="126" spans="1:11" ht="10.5" customHeight="1" x14ac:dyDescent="0.2">
      <c r="A126" s="1276" t="s">
        <v>332</v>
      </c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</row>
    <row r="127" spans="1:11" ht="10.5" customHeight="1" x14ac:dyDescent="0.2">
      <c r="A127" s="1276" t="s">
        <v>266</v>
      </c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</row>
    <row r="128" spans="1:11" ht="10.5" customHeight="1" x14ac:dyDescent="0.2">
      <c r="A128" s="1276" t="s">
        <v>267</v>
      </c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</row>
    <row r="129" spans="1:11" ht="10.5" customHeight="1" x14ac:dyDescent="0.2">
      <c r="A129" s="189"/>
      <c r="B129" s="1277" t="s">
        <v>80</v>
      </c>
      <c r="C129" s="169"/>
      <c r="D129" s="169"/>
      <c r="E129" s="169"/>
      <c r="F129" s="169"/>
      <c r="G129" s="169"/>
      <c r="H129" s="169"/>
      <c r="I129" s="169"/>
      <c r="J129" s="169"/>
      <c r="K129" s="169"/>
    </row>
    <row r="130" spans="1:11" ht="10.5" customHeight="1" x14ac:dyDescent="0.2">
      <c r="A130" s="1276" t="s">
        <v>570</v>
      </c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</row>
    <row r="131" spans="1:11" ht="10.5" customHeight="1" x14ac:dyDescent="0.2">
      <c r="A131" s="1276" t="s">
        <v>69</v>
      </c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</row>
    <row r="132" spans="1:11" ht="3.95" customHeight="1" x14ac:dyDescent="0.2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</row>
    <row r="133" spans="1:11" ht="10.5" customHeight="1" x14ac:dyDescent="0.2">
      <c r="A133" s="189"/>
      <c r="B133" s="1277" t="s">
        <v>634</v>
      </c>
      <c r="C133" s="169"/>
      <c r="D133" s="169"/>
      <c r="E133" s="169"/>
      <c r="F133" s="169"/>
      <c r="G133" s="169"/>
      <c r="H133" s="169"/>
      <c r="I133" s="169"/>
      <c r="J133" s="169"/>
      <c r="K133" s="169"/>
    </row>
    <row r="134" spans="1:11" ht="10.5" customHeight="1" x14ac:dyDescent="0.2">
      <c r="A134" s="1276" t="s">
        <v>325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</row>
    <row r="135" spans="1:11" ht="10.5" customHeight="1" x14ac:dyDescent="0.2">
      <c r="A135" s="1276" t="s">
        <v>297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</row>
    <row r="136" spans="1:11" ht="3.95" customHeight="1" x14ac:dyDescent="0.2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</row>
    <row r="137" spans="1:11" ht="10.5" customHeight="1" x14ac:dyDescent="0.2">
      <c r="A137" s="189"/>
      <c r="B137" s="1277" t="s">
        <v>12</v>
      </c>
      <c r="C137" s="169"/>
      <c r="D137" s="169"/>
      <c r="E137" s="169"/>
      <c r="F137" s="169"/>
      <c r="G137" s="169"/>
      <c r="H137" s="169"/>
      <c r="I137" s="169"/>
      <c r="J137" s="169"/>
      <c r="K137" s="169"/>
    </row>
    <row r="138" spans="1:11" ht="10.5" customHeight="1" x14ac:dyDescent="0.2">
      <c r="A138" s="1276" t="s">
        <v>298</v>
      </c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</row>
    <row r="139" spans="1:11" ht="10.5" customHeight="1" x14ac:dyDescent="0.2">
      <c r="A139" s="1276" t="s">
        <v>138</v>
      </c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</row>
    <row r="140" spans="1:11" ht="10.5" customHeight="1" x14ac:dyDescent="0.2">
      <c r="A140" s="1276" t="s">
        <v>139</v>
      </c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</row>
    <row r="141" spans="1:11" ht="4.5" customHeight="1" x14ac:dyDescent="0.2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</row>
    <row r="142" spans="1:11" ht="10.5" customHeight="1" x14ac:dyDescent="0.2">
      <c r="A142" s="189"/>
      <c r="B142" s="1277" t="s">
        <v>478</v>
      </c>
      <c r="C142" s="169"/>
      <c r="D142" s="169"/>
      <c r="E142" s="169"/>
      <c r="F142" s="169"/>
      <c r="G142" s="169"/>
      <c r="H142" s="169"/>
      <c r="I142" s="169"/>
      <c r="J142" s="169"/>
      <c r="K142" s="169"/>
    </row>
    <row r="143" spans="1:11" ht="10.5" customHeight="1" x14ac:dyDescent="0.2">
      <c r="A143" s="1276" t="s">
        <v>140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</row>
    <row r="144" spans="1:11" ht="4.5" customHeight="1" x14ac:dyDescent="0.2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</row>
    <row r="145" spans="1:11" ht="10.5" customHeight="1" x14ac:dyDescent="0.2">
      <c r="A145" s="189"/>
      <c r="B145" s="1277" t="s">
        <v>295</v>
      </c>
      <c r="C145" s="169"/>
      <c r="D145" s="169"/>
      <c r="E145" s="169"/>
      <c r="F145" s="169"/>
      <c r="G145" s="169"/>
      <c r="H145" s="169"/>
      <c r="I145" s="169"/>
      <c r="J145" s="169"/>
      <c r="K145" s="169"/>
    </row>
    <row r="146" spans="1:11" ht="10.5" customHeight="1" x14ac:dyDescent="0.2">
      <c r="A146" s="1276" t="s">
        <v>141</v>
      </c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</row>
    <row r="147" spans="1:11" ht="4.5" customHeight="1" x14ac:dyDescent="0.2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</row>
    <row r="148" spans="1:11" ht="10.5" customHeight="1" x14ac:dyDescent="0.2">
      <c r="A148" s="189"/>
      <c r="B148" s="1277" t="s">
        <v>1450</v>
      </c>
      <c r="C148" s="169"/>
      <c r="D148" s="169"/>
      <c r="E148" s="169"/>
      <c r="F148" s="169"/>
      <c r="G148" s="169"/>
      <c r="H148" s="169"/>
      <c r="I148" s="169"/>
      <c r="J148" s="169"/>
      <c r="K148" s="169"/>
    </row>
    <row r="149" spans="1:11" ht="10.5" customHeight="1" x14ac:dyDescent="0.2">
      <c r="A149" s="1540" t="s">
        <v>1451</v>
      </c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</row>
    <row r="150" spans="1:11" ht="10.5" customHeight="1" x14ac:dyDescent="0.2">
      <c r="A150" s="1540" t="s">
        <v>1452</v>
      </c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</row>
    <row r="151" spans="1:11" ht="4.5" customHeigh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</row>
    <row r="152" spans="1:11" ht="10.5" customHeight="1" x14ac:dyDescent="0.2">
      <c r="A152" s="189"/>
      <c r="B152" s="1277" t="s">
        <v>44</v>
      </c>
      <c r="C152" s="169"/>
      <c r="D152" s="169"/>
      <c r="E152" s="169"/>
      <c r="F152" s="169"/>
      <c r="G152" s="169"/>
      <c r="H152" s="169"/>
      <c r="I152" s="169"/>
      <c r="J152" s="169"/>
      <c r="K152" s="169"/>
    </row>
    <row r="153" spans="1:11" ht="10.5" customHeight="1" x14ac:dyDescent="0.2">
      <c r="A153" s="1276" t="s">
        <v>45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</row>
    <row r="154" spans="1:11" ht="10.5" customHeight="1" x14ac:dyDescent="0.2">
      <c r="A154" s="1276" t="s">
        <v>46</v>
      </c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</row>
    <row r="155" spans="1:11" ht="10.5" customHeight="1" x14ac:dyDescent="0.2">
      <c r="A155" s="1276" t="s">
        <v>638</v>
      </c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</row>
    <row r="156" spans="1:11" ht="10.5" customHeight="1" x14ac:dyDescent="0.2">
      <c r="A156" s="1276" t="s">
        <v>639</v>
      </c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</row>
    <row r="157" spans="1:11" ht="4.5" customHeight="1" thickBot="1" x14ac:dyDescent="0.25">
      <c r="C157" s="199"/>
      <c r="D157" s="199"/>
      <c r="E157" s="199"/>
      <c r="F157" s="199"/>
      <c r="G157" s="199"/>
      <c r="H157" s="199"/>
      <c r="I157" s="199"/>
      <c r="J157" s="199"/>
    </row>
    <row r="158" spans="1:11" ht="10.5" customHeight="1" thickBot="1" x14ac:dyDescent="0.25">
      <c r="A158" s="210" t="s">
        <v>197</v>
      </c>
      <c r="B158" s="211">
        <f ca="1">'Info Page'!H6</f>
        <v>42823.62944016204</v>
      </c>
      <c r="C158" s="199"/>
      <c r="D158" s="199"/>
      <c r="E158" s="199"/>
      <c r="F158" s="199"/>
      <c r="G158" s="199"/>
      <c r="H158" s="199"/>
      <c r="I158" s="199"/>
      <c r="J158" s="199"/>
      <c r="K158" s="212">
        <f>K79</f>
        <v>42824</v>
      </c>
    </row>
    <row r="159" spans="1:11" ht="10.5" customHeight="1" thickBot="1" x14ac:dyDescent="0.25">
      <c r="A159" s="199"/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</row>
    <row r="160" spans="1:11" ht="10.5" customHeight="1" thickBot="1" x14ac:dyDescent="0.25">
      <c r="A160" s="199"/>
      <c r="B160" s="199"/>
      <c r="C160" s="199"/>
      <c r="D160" s="199"/>
      <c r="E160" s="199"/>
      <c r="F160" s="199"/>
      <c r="G160" s="199"/>
      <c r="H160" s="193" t="s">
        <v>448</v>
      </c>
      <c r="I160" s="213">
        <f>'Info Page'!D81</f>
        <v>0</v>
      </c>
      <c r="J160" s="169"/>
      <c r="K160" s="199"/>
    </row>
    <row r="161" spans="1:11" ht="10.5" customHeight="1" thickBot="1" x14ac:dyDescent="0.25">
      <c r="A161" s="199"/>
      <c r="B161" s="199"/>
      <c r="C161" s="199"/>
      <c r="D161" s="199"/>
      <c r="E161" s="199"/>
      <c r="F161" s="199"/>
      <c r="G161" s="199"/>
      <c r="H161" s="193" t="s">
        <v>447</v>
      </c>
      <c r="I161" s="214">
        <f>'Info Page'!D79</f>
        <v>0</v>
      </c>
      <c r="J161" s="215"/>
      <c r="K161" s="199"/>
    </row>
    <row r="162" spans="1:11" ht="10.5" customHeight="1" thickBot="1" x14ac:dyDescent="0.25">
      <c r="A162" s="199"/>
      <c r="B162" s="199"/>
      <c r="C162" s="199"/>
      <c r="D162" s="199"/>
      <c r="E162" s="199"/>
      <c r="F162" s="199"/>
      <c r="G162" s="199"/>
      <c r="H162" s="193" t="s">
        <v>198</v>
      </c>
      <c r="I162" s="1993">
        <f>'Info Page'!D84</f>
        <v>0</v>
      </c>
      <c r="J162" s="1994"/>
      <c r="K162" s="199"/>
    </row>
    <row r="163" spans="1:11" ht="10.5" customHeight="1" x14ac:dyDescent="0.2">
      <c r="A163" s="199"/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</row>
    <row r="164" spans="1:11" ht="10.5" customHeight="1" x14ac:dyDescent="0.2">
      <c r="A164" s="189"/>
      <c r="B164" s="1277" t="s">
        <v>31</v>
      </c>
      <c r="C164" s="169"/>
      <c r="D164" s="169"/>
      <c r="E164" s="169"/>
      <c r="F164" s="169"/>
      <c r="G164" s="169"/>
      <c r="H164" s="169"/>
      <c r="I164" s="169"/>
      <c r="J164" s="169"/>
      <c r="K164" s="169"/>
    </row>
    <row r="165" spans="1:11" ht="10.5" customHeight="1" x14ac:dyDescent="0.2">
      <c r="A165" s="1276" t="s">
        <v>549</v>
      </c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</row>
    <row r="166" spans="1:11" ht="10.5" customHeight="1" x14ac:dyDescent="0.2">
      <c r="A166" s="1276" t="s">
        <v>154</v>
      </c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</row>
    <row r="167" spans="1:11" ht="10.5" customHeight="1" x14ac:dyDescent="0.2">
      <c r="A167" s="1276" t="s">
        <v>281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</row>
    <row r="168" spans="1:11" ht="10.5" customHeight="1" x14ac:dyDescent="0.2">
      <c r="A168" s="1276" t="s">
        <v>479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</row>
    <row r="169" spans="1:11" ht="10.5" customHeight="1" x14ac:dyDescent="0.2">
      <c r="A169" s="1276" t="s">
        <v>282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0.5" customHeight="1" x14ac:dyDescent="0.2">
      <c r="A170" s="1276" t="s">
        <v>283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0.5" customHeight="1" x14ac:dyDescent="0.2">
      <c r="A171" s="1276" t="s">
        <v>284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0.5" customHeight="1" x14ac:dyDescent="0.2">
      <c r="A172" s="1276" t="s">
        <v>536</v>
      </c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0.5" customHeight="1" x14ac:dyDescent="0.2">
      <c r="A173" s="1276" t="s">
        <v>285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0.5" customHeight="1" x14ac:dyDescent="0.2">
      <c r="A174" s="1276" t="s">
        <v>581</v>
      </c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0.5" customHeight="1" x14ac:dyDescent="0.2">
      <c r="A175" s="1276" t="s">
        <v>480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0.5" customHeight="1" x14ac:dyDescent="0.2">
      <c r="A176" s="1276" t="s">
        <v>291</v>
      </c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2" ht="10.5" customHeight="1" x14ac:dyDescent="0.2">
      <c r="A177" s="1276" t="s">
        <v>87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2" ht="10.5" customHeight="1" x14ac:dyDescent="0.2">
      <c r="A178" s="1276" t="s">
        <v>88</v>
      </c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2" ht="10.5" customHeight="1" x14ac:dyDescent="0.2">
      <c r="A179" s="1276" t="s">
        <v>89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2" ht="10.5" customHeight="1" x14ac:dyDescent="0.2">
      <c r="A180" s="1276" t="s">
        <v>339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2" ht="10.5" customHeight="1" x14ac:dyDescent="0.2">
      <c r="A181" s="1276" t="s">
        <v>90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2" ht="10.5" customHeight="1" x14ac:dyDescent="0.2">
      <c r="A182" s="1276" t="s">
        <v>127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2" ht="10.5" customHeight="1" x14ac:dyDescent="0.2">
      <c r="A183" s="1276" t="s">
        <v>147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2" ht="10.5" customHeight="1" x14ac:dyDescent="0.2">
      <c r="A184" s="1276" t="s">
        <v>610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13"/>
    </row>
    <row r="185" spans="1:12" ht="10.5" customHeight="1" x14ac:dyDescent="0.2">
      <c r="A185" s="1276" t="s">
        <v>611</v>
      </c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13"/>
    </row>
    <row r="186" spans="1:12" ht="10.5" customHeight="1" x14ac:dyDescent="0.2">
      <c r="A186" s="1276" t="s">
        <v>382</v>
      </c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13"/>
    </row>
    <row r="187" spans="1:12" ht="10.5" customHeight="1" x14ac:dyDescent="0.2">
      <c r="A187" s="1277" t="s">
        <v>612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13"/>
    </row>
    <row r="188" spans="1:12" ht="10.5" customHeight="1" x14ac:dyDescent="0.2">
      <c r="A188" s="1277" t="s">
        <v>408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13"/>
    </row>
    <row r="189" spans="1:12" ht="10.5" customHeight="1" x14ac:dyDescent="0.2">
      <c r="A189" s="1545" t="s">
        <v>226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13"/>
    </row>
    <row r="190" spans="1:12" ht="10.5" customHeight="1" x14ac:dyDescent="0.2">
      <c r="A190" s="1277" t="s">
        <v>411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13"/>
    </row>
    <row r="191" spans="1:12" ht="10.5" customHeight="1" x14ac:dyDescent="0.2">
      <c r="A191" s="1277" t="s">
        <v>412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13"/>
    </row>
    <row r="192" spans="1:12" ht="10.5" customHeight="1" x14ac:dyDescent="0.2">
      <c r="A192" s="1277" t="s">
        <v>413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13"/>
    </row>
    <row r="193" spans="1:12" ht="10.5" customHeight="1" x14ac:dyDescent="0.2">
      <c r="A193" s="1277" t="s">
        <v>414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13"/>
    </row>
    <row r="194" spans="1:12" ht="10.5" customHeight="1" x14ac:dyDescent="0.2">
      <c r="A194" s="1277" t="s">
        <v>612</v>
      </c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13"/>
    </row>
    <row r="195" spans="1:12" ht="10.5" customHeight="1" x14ac:dyDescent="0.2">
      <c r="A195" s="1277" t="s">
        <v>415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13"/>
    </row>
    <row r="196" spans="1:12" ht="10.5" customHeight="1" x14ac:dyDescent="0.2">
      <c r="A196" s="1277" t="s">
        <v>416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13"/>
    </row>
    <row r="197" spans="1:12" ht="10.5" customHeight="1" x14ac:dyDescent="0.2">
      <c r="A197" s="1277" t="s">
        <v>81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13"/>
    </row>
    <row r="198" spans="1:12" ht="3.95" customHeight="1" x14ac:dyDescent="0.2">
      <c r="A198" s="169"/>
      <c r="B198" s="55"/>
      <c r="C198" s="55"/>
      <c r="D198" s="55"/>
      <c r="E198" s="55"/>
      <c r="F198" s="55"/>
      <c r="G198" s="55"/>
      <c r="H198" s="55"/>
      <c r="I198" s="55"/>
      <c r="J198" s="55"/>
      <c r="K198" s="199"/>
      <c r="L198" s="13"/>
    </row>
    <row r="199" spans="1:12" ht="10.5" customHeight="1" x14ac:dyDescent="0.2">
      <c r="A199" s="1214"/>
      <c r="B199" s="1277" t="s">
        <v>1327</v>
      </c>
      <c r="C199" s="13"/>
      <c r="D199" s="169"/>
      <c r="E199" s="169"/>
      <c r="F199" s="169"/>
      <c r="G199" s="169"/>
      <c r="H199" s="169"/>
      <c r="I199" s="169"/>
      <c r="J199" s="169"/>
      <c r="K199" s="169"/>
      <c r="L199" s="13"/>
    </row>
    <row r="200" spans="1:12" ht="10.5" customHeight="1" x14ac:dyDescent="0.2">
      <c r="A200" s="1540" t="s">
        <v>82</v>
      </c>
      <c r="B200" s="13"/>
      <c r="C200" s="13"/>
      <c r="D200" s="169"/>
      <c r="E200" s="169"/>
      <c r="F200" s="169"/>
      <c r="G200" s="169"/>
      <c r="H200" s="169"/>
      <c r="I200" s="169"/>
      <c r="J200" s="169"/>
      <c r="K200" s="169"/>
      <c r="L200" s="13"/>
    </row>
    <row r="201" spans="1:12" ht="10.5" customHeight="1" x14ac:dyDescent="0.2">
      <c r="A201" s="1277" t="s">
        <v>417</v>
      </c>
      <c r="B201" s="13"/>
      <c r="C201" s="13"/>
      <c r="D201" s="169"/>
      <c r="E201" s="169"/>
      <c r="F201" s="169"/>
      <c r="G201" s="169"/>
      <c r="H201" s="169"/>
      <c r="I201" s="169"/>
      <c r="J201" s="169"/>
      <c r="K201" s="169"/>
      <c r="L201" s="13"/>
    </row>
    <row r="202" spans="1:12" ht="10.5" customHeight="1" x14ac:dyDescent="0.2">
      <c r="A202" s="1277" t="s">
        <v>178</v>
      </c>
      <c r="B202" s="13"/>
      <c r="C202" s="13"/>
      <c r="D202" s="169"/>
      <c r="E202" s="169"/>
      <c r="F202" s="169"/>
      <c r="G202" s="169"/>
      <c r="H202" s="169"/>
      <c r="I202" s="169"/>
      <c r="J202" s="169"/>
      <c r="K202" s="169"/>
      <c r="L202" s="13"/>
    </row>
    <row r="203" spans="1:12" ht="10.5" customHeight="1" x14ac:dyDescent="0.2">
      <c r="A203" s="1277" t="s">
        <v>179</v>
      </c>
      <c r="B203" s="13"/>
      <c r="C203" s="13"/>
      <c r="D203" s="169"/>
      <c r="E203" s="169"/>
      <c r="F203" s="169"/>
      <c r="G203" s="169"/>
      <c r="H203" s="169"/>
      <c r="I203" s="169"/>
      <c r="J203" s="169"/>
      <c r="K203" s="169"/>
      <c r="L203" s="13"/>
    </row>
    <row r="204" spans="1:12" ht="10.5" customHeight="1" x14ac:dyDescent="0.2">
      <c r="A204" s="1277" t="s">
        <v>199</v>
      </c>
      <c r="B204" s="13"/>
      <c r="C204" s="13"/>
      <c r="D204" s="169"/>
      <c r="E204" s="169"/>
      <c r="F204" s="169"/>
      <c r="G204" s="169"/>
      <c r="H204" s="169"/>
      <c r="I204" s="169"/>
      <c r="J204" s="169"/>
      <c r="K204" s="169"/>
      <c r="L204" s="13"/>
    </row>
    <row r="205" spans="1:12" ht="10.5" customHeight="1" x14ac:dyDescent="0.2">
      <c r="A205" s="1277" t="s">
        <v>567</v>
      </c>
      <c r="B205" s="13"/>
      <c r="C205" s="13"/>
      <c r="D205" s="169"/>
      <c r="E205" s="169"/>
      <c r="F205" s="169"/>
      <c r="G205" s="169"/>
      <c r="H205" s="169"/>
      <c r="I205" s="169"/>
      <c r="J205" s="169"/>
      <c r="K205" s="169"/>
      <c r="L205" s="13"/>
    </row>
    <row r="206" spans="1:12" ht="10.5" customHeight="1" x14ac:dyDescent="0.2">
      <c r="A206" s="1277" t="s">
        <v>1328</v>
      </c>
      <c r="B206" s="13"/>
      <c r="C206" s="13"/>
      <c r="D206" s="169"/>
      <c r="E206" s="169"/>
      <c r="F206" s="169"/>
      <c r="G206" s="169"/>
      <c r="H206" s="169"/>
      <c r="I206" s="169"/>
      <c r="J206" s="169"/>
      <c r="K206" s="169"/>
      <c r="L206" s="13"/>
    </row>
    <row r="207" spans="1:12" ht="10.5" customHeight="1" x14ac:dyDescent="0.2">
      <c r="A207" s="1277" t="s">
        <v>1329</v>
      </c>
      <c r="D207" s="169"/>
      <c r="E207" s="169"/>
      <c r="F207" s="169"/>
      <c r="G207" s="169"/>
      <c r="H207" s="169"/>
      <c r="I207" s="169"/>
      <c r="J207" s="169"/>
      <c r="K207" s="169"/>
      <c r="L207" s="13"/>
    </row>
    <row r="208" spans="1:12" ht="10.5" customHeight="1" x14ac:dyDescent="0.2">
      <c r="A208" s="1277" t="s">
        <v>1330</v>
      </c>
      <c r="D208" s="169"/>
      <c r="E208" s="169"/>
      <c r="F208" s="169"/>
      <c r="G208" s="169"/>
      <c r="H208" s="169"/>
      <c r="I208" s="169"/>
      <c r="J208" s="169"/>
      <c r="K208" s="169"/>
      <c r="L208" s="13"/>
    </row>
    <row r="209" spans="1:12" ht="10.5" customHeight="1" x14ac:dyDescent="0.2">
      <c r="A209" s="1540" t="s">
        <v>1331</v>
      </c>
      <c r="B209" s="13"/>
      <c r="D209" s="199"/>
      <c r="E209" s="199"/>
      <c r="F209" s="199"/>
      <c r="G209" s="199"/>
      <c r="H209" s="199"/>
      <c r="I209" s="199"/>
      <c r="J209" s="199"/>
      <c r="K209" s="199"/>
      <c r="L209" s="13"/>
    </row>
    <row r="210" spans="1:12" ht="10.5" customHeight="1" x14ac:dyDescent="0.2">
      <c r="A210" s="1540" t="s">
        <v>1693</v>
      </c>
      <c r="B210" s="13"/>
      <c r="C210" s="13"/>
      <c r="K210" s="16"/>
      <c r="L210" s="13"/>
    </row>
    <row r="211" spans="1:12" ht="10.5" customHeight="1" x14ac:dyDescent="0.2">
      <c r="A211" s="1540" t="s">
        <v>1692</v>
      </c>
      <c r="C211" s="13"/>
      <c r="K211" s="16"/>
      <c r="L211" s="13"/>
    </row>
    <row r="212" spans="1:12" ht="10.5" customHeight="1" x14ac:dyDescent="0.2">
      <c r="A212" s="104"/>
      <c r="B212" s="1277" t="s">
        <v>116</v>
      </c>
      <c r="C212" s="199"/>
      <c r="D212" s="199"/>
      <c r="E212" s="199"/>
      <c r="F212" s="16"/>
      <c r="G212" s="16"/>
      <c r="H212" s="16"/>
      <c r="I212" s="16"/>
      <c r="J212" s="16"/>
      <c r="L212" s="13"/>
    </row>
    <row r="213" spans="1:12" ht="10.5" customHeight="1" x14ac:dyDescent="0.2">
      <c r="A213" s="16"/>
      <c r="B213" s="1276" t="s">
        <v>115</v>
      </c>
      <c r="C213" s="199"/>
      <c r="E213" s="218"/>
      <c r="F213" s="1987" t="s">
        <v>511</v>
      </c>
      <c r="G213" s="1988"/>
      <c r="H213" s="1990">
        <f>'Info Page'!C22</f>
        <v>0</v>
      </c>
      <c r="I213" s="1991"/>
      <c r="J213" s="1992"/>
      <c r="K213" s="169"/>
      <c r="L213" s="13"/>
    </row>
    <row r="214" spans="1:12" ht="10.5" customHeight="1" x14ac:dyDescent="0.2">
      <c r="B214" s="199"/>
      <c r="C214" s="199"/>
      <c r="E214" s="218"/>
      <c r="F214" s="1989" t="s">
        <v>617</v>
      </c>
      <c r="G214" s="1989"/>
      <c r="H214" s="1989"/>
      <c r="K214" s="169"/>
      <c r="L214" s="13"/>
    </row>
    <row r="215" spans="1:12" ht="10.5" customHeight="1" x14ac:dyDescent="0.2">
      <c r="A215" s="189"/>
      <c r="B215" s="1277" t="s">
        <v>236</v>
      </c>
      <c r="C215" s="169"/>
      <c r="D215" s="169"/>
      <c r="E215" s="169"/>
      <c r="F215" s="169"/>
      <c r="G215" s="169"/>
      <c r="H215" s="169"/>
      <c r="I215" s="169"/>
      <c r="J215" s="169"/>
      <c r="L215" s="13"/>
    </row>
    <row r="216" spans="1:12" ht="10.5" customHeight="1" x14ac:dyDescent="0.2">
      <c r="A216" s="1277" t="s">
        <v>227</v>
      </c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</row>
    <row r="217" spans="1:12" ht="3.95" customHeight="1" x14ac:dyDescent="0.2">
      <c r="K217" s="169"/>
    </row>
    <row r="218" spans="1:12" ht="10.5" customHeight="1" x14ac:dyDescent="0.2">
      <c r="A218" s="189"/>
      <c r="B218" s="1277" t="s">
        <v>228</v>
      </c>
      <c r="C218" s="169"/>
      <c r="D218" s="169"/>
      <c r="E218" s="169"/>
      <c r="F218" s="169"/>
      <c r="G218" s="169"/>
      <c r="H218" s="169"/>
      <c r="I218" s="169"/>
      <c r="J218" s="169"/>
      <c r="K218" s="169"/>
      <c r="L218" s="13"/>
    </row>
    <row r="219" spans="1:12" ht="10.5" customHeight="1" x14ac:dyDescent="0.2">
      <c r="A219" s="1276" t="s">
        <v>340</v>
      </c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3"/>
    </row>
    <row r="220" spans="1:12" ht="10.5" customHeight="1" x14ac:dyDescent="0.2">
      <c r="A220" s="1276" t="s">
        <v>482</v>
      </c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3"/>
    </row>
    <row r="221" spans="1:12" ht="10.5" customHeight="1" x14ac:dyDescent="0.2">
      <c r="A221" s="1276" t="s">
        <v>483</v>
      </c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3"/>
    </row>
    <row r="222" spans="1:12" ht="10.5" customHeight="1" x14ac:dyDescent="0.2">
      <c r="A222" s="1276" t="s">
        <v>484</v>
      </c>
      <c r="B222" s="169"/>
      <c r="C222" s="169"/>
      <c r="D222" s="169"/>
      <c r="E222" s="169"/>
      <c r="F222" s="169"/>
      <c r="G222" s="169"/>
      <c r="H222" s="169"/>
      <c r="I222" s="169"/>
      <c r="J222" s="169"/>
      <c r="K222" s="199"/>
      <c r="L222" s="13"/>
    </row>
    <row r="223" spans="1:12" ht="10.5" customHeight="1" x14ac:dyDescent="0.2">
      <c r="A223" s="1276" t="s">
        <v>485</v>
      </c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3"/>
    </row>
    <row r="224" spans="1:12" ht="3.95" customHeight="1" x14ac:dyDescent="0.2">
      <c r="A224" s="199"/>
      <c r="B224" s="199"/>
      <c r="C224" s="199"/>
      <c r="D224" s="199"/>
      <c r="E224" s="199"/>
      <c r="F224" s="199"/>
      <c r="G224" s="199"/>
      <c r="H224" s="199"/>
      <c r="I224" s="199"/>
      <c r="J224" s="199"/>
      <c r="K224" s="169"/>
      <c r="L224" s="13"/>
    </row>
    <row r="225" spans="1:12" ht="10.5" customHeight="1" x14ac:dyDescent="0.2">
      <c r="A225" s="189"/>
      <c r="B225" s="1277" t="s">
        <v>83</v>
      </c>
      <c r="C225" s="169"/>
      <c r="D225" s="169"/>
      <c r="E225" s="169"/>
      <c r="F225" s="169"/>
      <c r="G225" s="169"/>
      <c r="H225" s="169"/>
      <c r="I225" s="169"/>
      <c r="J225" s="169"/>
      <c r="K225" s="169"/>
      <c r="L225" s="13"/>
    </row>
    <row r="226" spans="1:12" ht="10.5" customHeight="1" x14ac:dyDescent="0.2">
      <c r="A226" s="1540" t="s">
        <v>967</v>
      </c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3"/>
    </row>
    <row r="227" spans="1:12" ht="10.5" customHeight="1" x14ac:dyDescent="0.2">
      <c r="A227" s="1540" t="s">
        <v>968</v>
      </c>
      <c r="B227" s="169"/>
      <c r="C227" s="169"/>
      <c r="D227" s="169"/>
      <c r="E227" s="169"/>
      <c r="F227" s="169"/>
      <c r="G227" s="169"/>
      <c r="H227" s="169"/>
      <c r="I227" s="169"/>
      <c r="J227" s="169"/>
      <c r="L227" s="13"/>
    </row>
    <row r="228" spans="1:12" ht="3.95" customHeight="1" x14ac:dyDescent="0.2">
      <c r="C228" s="169"/>
      <c r="D228" s="169"/>
      <c r="E228" s="169"/>
      <c r="F228" s="169"/>
      <c r="G228" s="169"/>
      <c r="H228" s="169"/>
      <c r="I228" s="169"/>
      <c r="J228" s="169"/>
      <c r="L228" s="13"/>
    </row>
    <row r="229" spans="1:12" ht="10.5" customHeight="1" x14ac:dyDescent="0.2">
      <c r="A229" s="217"/>
      <c r="B229" s="1277" t="s">
        <v>473</v>
      </c>
      <c r="K229" s="199"/>
      <c r="L229" s="13"/>
    </row>
    <row r="230" spans="1:12" ht="10.5" customHeight="1" x14ac:dyDescent="0.2">
      <c r="A230" s="1276" t="s">
        <v>550</v>
      </c>
      <c r="B230" s="169"/>
      <c r="C230" s="199"/>
      <c r="D230" s="199"/>
      <c r="E230" s="199"/>
      <c r="F230" s="199"/>
      <c r="G230" s="199"/>
      <c r="K230" s="169"/>
      <c r="L230" s="13"/>
    </row>
    <row r="231" spans="1:12" ht="10.5" customHeight="1" x14ac:dyDescent="0.2">
      <c r="A231" s="1276" t="s">
        <v>280</v>
      </c>
      <c r="B231" s="169"/>
      <c r="C231" s="169"/>
      <c r="D231" s="169"/>
      <c r="E231" s="169"/>
      <c r="F231" s="169"/>
      <c r="G231" s="169"/>
      <c r="H231" s="199"/>
      <c r="I231" s="199"/>
      <c r="J231" s="199"/>
      <c r="K231" s="169"/>
      <c r="L231" s="13"/>
    </row>
    <row r="232" spans="1:12" ht="10.5" customHeight="1" x14ac:dyDescent="0.2">
      <c r="A232" s="1276" t="s">
        <v>322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3"/>
    </row>
    <row r="233" spans="1:12" ht="10.5" customHeight="1" thickBot="1" x14ac:dyDescent="0.25">
      <c r="A233" s="1276" t="s">
        <v>323</v>
      </c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3"/>
    </row>
    <row r="234" spans="1:12" ht="10.5" customHeight="1" thickBot="1" x14ac:dyDescent="0.25">
      <c r="A234" s="210" t="s">
        <v>197</v>
      </c>
      <c r="B234" s="211">
        <f ca="1">'Info Page'!H6</f>
        <v>42823.62944016204</v>
      </c>
      <c r="C234" s="199"/>
      <c r="D234" s="199"/>
      <c r="E234" s="199"/>
      <c r="F234" s="199"/>
      <c r="G234" s="199"/>
      <c r="H234" s="199"/>
      <c r="I234" s="199"/>
      <c r="J234" s="199"/>
      <c r="K234" s="212">
        <f>'Info Page'!C56</f>
        <v>42824</v>
      </c>
      <c r="L234" s="13"/>
    </row>
    <row r="235" spans="1:12" ht="10.5" customHeight="1" thickBot="1" x14ac:dyDescent="0.25">
      <c r="A235" s="199"/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3"/>
    </row>
    <row r="236" spans="1:12" ht="10.5" customHeight="1" thickBot="1" x14ac:dyDescent="0.25">
      <c r="A236" s="199"/>
      <c r="B236" s="199"/>
      <c r="C236" s="199"/>
      <c r="D236" s="199"/>
      <c r="E236" s="199"/>
      <c r="F236" s="199"/>
      <c r="G236" s="199"/>
      <c r="H236" s="193" t="s">
        <v>448</v>
      </c>
      <c r="I236" s="213">
        <f>'Info Page'!D81</f>
        <v>0</v>
      </c>
      <c r="J236" s="169"/>
      <c r="K236" s="199"/>
      <c r="L236" s="13"/>
    </row>
    <row r="237" spans="1:12" ht="10.5" customHeight="1" thickBot="1" x14ac:dyDescent="0.25">
      <c r="A237" s="199"/>
      <c r="B237" s="199"/>
      <c r="C237" s="199"/>
      <c r="D237" s="199"/>
      <c r="E237" s="199"/>
      <c r="F237" s="199"/>
      <c r="G237" s="199"/>
      <c r="H237" s="193" t="s">
        <v>447</v>
      </c>
      <c r="I237" s="214">
        <f>'Info Page'!D79</f>
        <v>0</v>
      </c>
      <c r="J237" s="215"/>
      <c r="K237" s="199"/>
      <c r="L237" s="13"/>
    </row>
    <row r="238" spans="1:12" ht="10.5" customHeight="1" thickBot="1" x14ac:dyDescent="0.25">
      <c r="A238" s="199"/>
      <c r="B238" s="199"/>
      <c r="C238" s="199"/>
      <c r="D238" s="199"/>
      <c r="E238" s="199"/>
      <c r="F238" s="199"/>
      <c r="G238" s="199"/>
      <c r="H238" s="193" t="s">
        <v>198</v>
      </c>
      <c r="I238" s="1993">
        <f>'Info Page'!D84</f>
        <v>0</v>
      </c>
      <c r="J238" s="1994"/>
      <c r="K238" s="199"/>
      <c r="L238" s="13"/>
    </row>
    <row r="239" spans="1:12" ht="10.5" customHeight="1" x14ac:dyDescent="0.2">
      <c r="A239" s="199"/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3"/>
    </row>
    <row r="240" spans="1:12" ht="10.5" customHeight="1" x14ac:dyDescent="0.2">
      <c r="A240" s="231" t="s">
        <v>644</v>
      </c>
      <c r="B240" s="232"/>
      <c r="C240" s="232"/>
      <c r="D240" s="232"/>
      <c r="E240" s="199"/>
      <c r="F240" s="199"/>
      <c r="G240" s="199"/>
      <c r="H240" s="199"/>
      <c r="I240" s="199"/>
      <c r="J240" s="199"/>
      <c r="K240" s="199"/>
      <c r="L240" s="13"/>
    </row>
    <row r="241" spans="1:12" ht="10.5" customHeight="1" x14ac:dyDescent="0.2">
      <c r="L241" s="13"/>
    </row>
    <row r="242" spans="1:12" ht="10.5" customHeight="1" x14ac:dyDescent="0.2">
      <c r="A242" s="218"/>
      <c r="B242" s="1277" t="s">
        <v>474</v>
      </c>
      <c r="C242" s="199"/>
      <c r="D242" s="199"/>
      <c r="E242" s="199"/>
      <c r="F242" s="199"/>
      <c r="G242" s="199"/>
      <c r="H242" s="199"/>
      <c r="I242" s="199"/>
      <c r="J242" s="199"/>
      <c r="K242" s="199"/>
      <c r="L242" s="13"/>
    </row>
    <row r="243" spans="1:12" ht="10.5" customHeight="1" x14ac:dyDescent="0.2">
      <c r="A243" s="199"/>
      <c r="B243" s="199"/>
      <c r="C243" s="169"/>
      <c r="D243" s="169"/>
      <c r="E243" s="169"/>
      <c r="F243" s="169"/>
      <c r="G243" s="169"/>
      <c r="H243" s="169"/>
      <c r="I243" s="169"/>
      <c r="J243" s="169"/>
      <c r="K243" s="169"/>
      <c r="L243" s="13"/>
    </row>
    <row r="244" spans="1:12" ht="10.5" customHeight="1" x14ac:dyDescent="0.2">
      <c r="A244" s="207"/>
      <c r="B244" s="1277" t="s">
        <v>476</v>
      </c>
      <c r="C244" s="169"/>
      <c r="D244" s="169"/>
      <c r="E244" s="169"/>
      <c r="F244" s="169"/>
      <c r="G244" s="169"/>
      <c r="H244" s="169"/>
      <c r="I244" s="216"/>
      <c r="J244" s="207"/>
      <c r="K244" s="207"/>
      <c r="L244" s="13"/>
    </row>
    <row r="245" spans="1:12" ht="10.5" customHeight="1" x14ac:dyDescent="0.2">
      <c r="A245" s="1276" t="s">
        <v>477</v>
      </c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3"/>
    </row>
    <row r="246" spans="1:12" ht="10.5" customHeight="1" x14ac:dyDescent="0.2">
      <c r="A246" s="169"/>
      <c r="B246" s="207"/>
      <c r="C246" s="1277" t="s">
        <v>921</v>
      </c>
      <c r="D246" s="169"/>
      <c r="E246" s="169"/>
      <c r="F246" s="169"/>
      <c r="G246" s="169"/>
      <c r="H246" s="169"/>
      <c r="I246" s="169"/>
      <c r="J246" s="169"/>
      <c r="K246" s="169"/>
      <c r="L246" s="13"/>
    </row>
    <row r="247" spans="1:12" ht="10.5" customHeight="1" x14ac:dyDescent="0.2">
      <c r="B247" s="1540" t="s">
        <v>922</v>
      </c>
      <c r="K247" s="169"/>
    </row>
    <row r="248" spans="1:12" ht="10.5" customHeight="1" x14ac:dyDescent="0.2">
      <c r="B248" s="207"/>
      <c r="C248" s="1277" t="s">
        <v>1226</v>
      </c>
    </row>
    <row r="249" spans="1:12" ht="10.5" customHeight="1" x14ac:dyDescent="0.2">
      <c r="K249" s="169"/>
      <c r="L249" s="13"/>
    </row>
    <row r="250" spans="1:12" ht="10.5" customHeight="1" x14ac:dyDescent="0.2">
      <c r="A250" s="207"/>
      <c r="B250" s="1277" t="s">
        <v>475</v>
      </c>
      <c r="C250" s="169"/>
      <c r="D250" s="169"/>
      <c r="E250" s="169"/>
      <c r="F250" s="169"/>
      <c r="G250" s="207"/>
      <c r="H250" s="207"/>
      <c r="I250" s="1683"/>
      <c r="J250" s="1684"/>
      <c r="K250" s="169"/>
      <c r="L250" s="13"/>
    </row>
    <row r="251" spans="1:12" ht="10.5" customHeight="1" x14ac:dyDescent="0.2">
      <c r="A251" s="1547" t="s">
        <v>815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3"/>
    </row>
    <row r="252" spans="1:12" ht="10.5" customHeight="1" x14ac:dyDescent="0.2">
      <c r="A252" s="1277" t="s">
        <v>816</v>
      </c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3"/>
    </row>
    <row r="253" spans="1:12" ht="10.5" customHeight="1" x14ac:dyDescent="0.2">
      <c r="A253" s="1540" t="s">
        <v>1830</v>
      </c>
      <c r="B253" s="169"/>
      <c r="C253" s="169"/>
      <c r="D253" s="169"/>
      <c r="E253" s="169"/>
      <c r="F253" s="169"/>
      <c r="G253" s="169"/>
      <c r="H253" s="169"/>
      <c r="I253" s="169"/>
      <c r="J253" s="169"/>
      <c r="L253" s="13"/>
    </row>
    <row r="254" spans="1:12" ht="10.5" customHeight="1" x14ac:dyDescent="0.2">
      <c r="A254" s="1681" t="s">
        <v>1831</v>
      </c>
      <c r="B254" s="112"/>
      <c r="C254" s="112"/>
      <c r="D254" s="112"/>
      <c r="E254" s="112"/>
      <c r="F254" s="112"/>
      <c r="G254" s="112"/>
      <c r="H254" s="112"/>
      <c r="I254" s="112"/>
      <c r="J254" s="112"/>
      <c r="K254" s="1688"/>
      <c r="L254" s="13"/>
    </row>
    <row r="255" spans="1:12" ht="12" customHeight="1" x14ac:dyDescent="0.2">
      <c r="A255" s="1690" t="s">
        <v>1827</v>
      </c>
      <c r="C255" s="1691" t="s">
        <v>1834</v>
      </c>
      <c r="L255" s="13"/>
    </row>
    <row r="256" spans="1:12" ht="10.5" customHeight="1" x14ac:dyDescent="0.2">
      <c r="A256" s="1682"/>
      <c r="B256" s="1686" t="s">
        <v>1827</v>
      </c>
      <c r="C256" s="1687"/>
      <c r="D256" s="1277" t="s">
        <v>1828</v>
      </c>
      <c r="E256" s="169"/>
      <c r="F256" s="169"/>
      <c r="G256" s="169"/>
      <c r="H256" s="169"/>
      <c r="I256" s="1685">
        <f ca="1">'Info Page'!H6+90</f>
        <v>42913.62944016204</v>
      </c>
      <c r="L256" s="13"/>
    </row>
    <row r="257" spans="1:12" ht="2.25" customHeight="1" x14ac:dyDescent="0.2">
      <c r="L257" s="13"/>
    </row>
    <row r="258" spans="1:12" ht="10.5" customHeight="1" x14ac:dyDescent="0.2">
      <c r="A258" s="1995" t="s">
        <v>1827</v>
      </c>
      <c r="B258" s="1995"/>
      <c r="C258" s="1687"/>
      <c r="D258" s="1277" t="s">
        <v>1829</v>
      </c>
      <c r="E258" s="169"/>
      <c r="F258" s="169"/>
      <c r="G258" s="169"/>
      <c r="H258" s="169"/>
      <c r="I258" s="1685">
        <f ca="1">'Info Page'!H6+60</f>
        <v>42883.62944016204</v>
      </c>
      <c r="L258" s="13"/>
    </row>
    <row r="259" spans="1:12" ht="10.5" customHeight="1" x14ac:dyDescent="0.2">
      <c r="D259" s="169"/>
      <c r="E259" s="169"/>
      <c r="F259" s="169"/>
      <c r="G259" s="169"/>
      <c r="H259" s="169"/>
      <c r="I259" s="169"/>
      <c r="K259" s="169"/>
      <c r="L259" s="13"/>
    </row>
    <row r="260" spans="1:12" ht="10.5" customHeight="1" x14ac:dyDescent="0.2">
      <c r="A260" s="1996" t="s">
        <v>1825</v>
      </c>
      <c r="B260" s="1996"/>
      <c r="C260" s="1687"/>
      <c r="D260" s="1277" t="s">
        <v>1826</v>
      </c>
      <c r="E260" s="169"/>
      <c r="F260" s="169"/>
      <c r="G260" s="169"/>
      <c r="I260" s="1689">
        <f ca="1">'Info Page'!H6+45</f>
        <v>42868.62944016204</v>
      </c>
      <c r="L260" s="13"/>
    </row>
    <row r="261" spans="1:12" ht="10.5" customHeight="1" x14ac:dyDescent="0.2">
      <c r="C261" s="1692" t="s">
        <v>1834</v>
      </c>
      <c r="L261" s="13"/>
    </row>
    <row r="262" spans="1:12" ht="10.5" customHeight="1" x14ac:dyDescent="0.2">
      <c r="A262" s="1214"/>
      <c r="B262" s="1277" t="s">
        <v>1332</v>
      </c>
      <c r="C262" s="13"/>
      <c r="D262" s="13"/>
      <c r="E262" s="13"/>
      <c r="F262" s="169"/>
      <c r="G262" s="169"/>
      <c r="H262" s="199"/>
      <c r="I262" s="199"/>
      <c r="J262" s="199"/>
      <c r="K262" s="169"/>
      <c r="L262" s="13"/>
    </row>
    <row r="263" spans="1:12" ht="10.5" customHeight="1" x14ac:dyDescent="0.2">
      <c r="A263" s="1540" t="s">
        <v>1333</v>
      </c>
      <c r="B263" s="13"/>
      <c r="C263" s="13"/>
      <c r="D263" s="13"/>
      <c r="E263" s="13"/>
      <c r="F263" s="169"/>
      <c r="G263" s="169"/>
      <c r="H263" s="169"/>
      <c r="I263" s="169"/>
      <c r="J263" s="169"/>
      <c r="K263" s="169"/>
      <c r="L263" s="13"/>
    </row>
    <row r="264" spans="1:12" ht="10.5" customHeight="1" x14ac:dyDescent="0.2">
      <c r="A264" s="1540" t="s">
        <v>1334</v>
      </c>
      <c r="B264" s="13"/>
      <c r="C264" s="13"/>
      <c r="D264" s="13"/>
      <c r="E264" s="13"/>
      <c r="F264" s="169"/>
      <c r="G264" s="169"/>
      <c r="H264" s="169"/>
      <c r="I264" s="169"/>
      <c r="J264" s="169"/>
      <c r="K264" s="169"/>
      <c r="L264" s="13"/>
    </row>
    <row r="265" spans="1:12" ht="10.5" customHeight="1" x14ac:dyDescent="0.2">
      <c r="A265" s="1546" t="s">
        <v>1335</v>
      </c>
      <c r="B265" s="13"/>
      <c r="C265" s="13"/>
      <c r="D265" s="13"/>
      <c r="E265" s="13"/>
      <c r="F265" s="169"/>
      <c r="G265" s="169"/>
      <c r="H265" s="169"/>
      <c r="I265" s="169"/>
      <c r="J265" s="169"/>
      <c r="K265" s="169"/>
      <c r="L265" s="13"/>
    </row>
    <row r="266" spans="1:12" ht="10.5" customHeight="1" x14ac:dyDescent="0.2">
      <c r="A266" s="1540" t="s">
        <v>1336</v>
      </c>
      <c r="B266" s="13"/>
      <c r="C266" s="13"/>
      <c r="D266" s="13"/>
      <c r="E266" s="13"/>
      <c r="F266" s="169"/>
      <c r="G266" s="169"/>
      <c r="H266" s="169"/>
      <c r="I266" s="169"/>
      <c r="J266" s="169"/>
      <c r="K266" s="169"/>
    </row>
    <row r="267" spans="1:12" ht="10.5" customHeight="1" x14ac:dyDescent="0.2">
      <c r="A267" s="1540" t="s">
        <v>1337</v>
      </c>
      <c r="B267" s="13"/>
      <c r="C267" s="13"/>
      <c r="D267" s="13"/>
      <c r="E267" s="13"/>
      <c r="F267" s="169"/>
      <c r="G267" s="169"/>
      <c r="H267" s="169"/>
      <c r="I267" s="169"/>
      <c r="J267" s="169"/>
      <c r="K267" s="169"/>
    </row>
    <row r="268" spans="1:12" ht="10.5" customHeight="1" x14ac:dyDescent="0.2">
      <c r="A268" s="1277" t="s">
        <v>1338</v>
      </c>
      <c r="B268" s="13"/>
      <c r="C268" s="13"/>
      <c r="D268" s="13"/>
      <c r="E268" s="13"/>
      <c r="F268" s="169"/>
      <c r="G268" s="169"/>
      <c r="H268" s="169"/>
      <c r="I268" s="169"/>
      <c r="J268" s="169"/>
      <c r="K268" s="169"/>
    </row>
    <row r="269" spans="1:12" ht="10.5" customHeight="1" x14ac:dyDescent="0.2">
      <c r="A269" s="1277" t="s">
        <v>1339</v>
      </c>
      <c r="B269" s="199"/>
      <c r="C269" s="13"/>
      <c r="D269" s="13"/>
      <c r="E269" s="13"/>
      <c r="F269" s="169"/>
      <c r="G269" s="169"/>
      <c r="H269" s="169"/>
      <c r="I269" s="169"/>
      <c r="J269" s="169"/>
      <c r="K269" s="169"/>
    </row>
    <row r="270" spans="1:12" ht="10.5" customHeight="1" x14ac:dyDescent="0.2">
      <c r="A270" s="1277" t="s">
        <v>1340</v>
      </c>
      <c r="B270" s="199"/>
      <c r="C270" s="13"/>
      <c r="D270" s="13"/>
      <c r="E270" s="13"/>
      <c r="F270" s="169"/>
      <c r="G270" s="169"/>
      <c r="H270" s="169"/>
      <c r="I270" s="169"/>
      <c r="J270" s="169"/>
    </row>
    <row r="271" spans="1:12" ht="3" customHeight="1" x14ac:dyDescent="0.2"/>
    <row r="272" spans="1:12" ht="10.5" customHeight="1" x14ac:dyDescent="0.2">
      <c r="A272" s="189"/>
      <c r="B272" s="1986" t="s">
        <v>1567</v>
      </c>
      <c r="C272" s="1986"/>
      <c r="D272" s="1986"/>
      <c r="E272" s="1986"/>
      <c r="F272" s="1986"/>
      <c r="G272" s="1986"/>
      <c r="H272" s="1986"/>
      <c r="I272" s="1986"/>
      <c r="J272" s="1986"/>
      <c r="K272" s="1986"/>
    </row>
    <row r="273" spans="1:12" ht="10.5" customHeight="1" x14ac:dyDescent="0.2">
      <c r="A273" s="1985" t="s">
        <v>1569</v>
      </c>
      <c r="B273" s="1985"/>
      <c r="C273" s="1985"/>
      <c r="D273" s="1985"/>
      <c r="E273" s="1985"/>
      <c r="F273" s="1985"/>
      <c r="G273" s="1985"/>
      <c r="H273" s="1985"/>
      <c r="I273" s="1985"/>
      <c r="J273" s="1985"/>
      <c r="K273" s="1985"/>
    </row>
    <row r="274" spans="1:12" ht="10.5" customHeight="1" x14ac:dyDescent="0.2">
      <c r="A274" s="1681" t="s">
        <v>1568</v>
      </c>
      <c r="B274" s="1681"/>
      <c r="C274" s="1681"/>
      <c r="D274" s="1681"/>
      <c r="E274" s="1681"/>
      <c r="F274" s="1681"/>
      <c r="G274" s="1681"/>
      <c r="H274" s="1681"/>
      <c r="I274" s="1681"/>
      <c r="J274" s="1681"/>
      <c r="K274" s="1681"/>
      <c r="L274" s="13"/>
    </row>
    <row r="275" spans="1:12" ht="10.5" customHeight="1" x14ac:dyDescent="0.2">
      <c r="A275" s="1681" t="s">
        <v>1570</v>
      </c>
      <c r="B275" s="1681"/>
      <c r="C275" s="1681"/>
      <c r="D275" s="1681"/>
      <c r="E275" s="1681"/>
      <c r="F275" s="1681"/>
      <c r="G275" s="1681"/>
      <c r="H275" s="1681"/>
      <c r="I275" s="1681"/>
      <c r="J275" s="1681"/>
      <c r="K275" s="1681"/>
      <c r="L275" s="13"/>
    </row>
    <row r="276" spans="1:12" ht="3" customHeight="1" x14ac:dyDescent="0.2">
      <c r="L276" s="13"/>
    </row>
    <row r="277" spans="1:12" ht="10.5" customHeight="1" x14ac:dyDescent="0.2">
      <c r="A277" s="189"/>
      <c r="B277" s="1277" t="s">
        <v>430</v>
      </c>
      <c r="C277" s="169"/>
      <c r="D277" s="169"/>
      <c r="E277" s="169"/>
      <c r="F277" s="169"/>
      <c r="G277" s="199"/>
      <c r="H277" s="169"/>
      <c r="I277" s="169"/>
      <c r="J277" s="169"/>
      <c r="L277" s="13"/>
    </row>
    <row r="278" spans="1:12" ht="10.5" customHeight="1" x14ac:dyDescent="0.2">
      <c r="A278" s="1549" t="s">
        <v>334</v>
      </c>
      <c r="B278" s="199"/>
      <c r="C278" s="169"/>
      <c r="D278" s="169"/>
      <c r="E278" s="169"/>
      <c r="F278" s="169"/>
      <c r="G278" s="169"/>
      <c r="H278" s="199"/>
      <c r="I278" s="169"/>
      <c r="J278" s="169"/>
      <c r="K278" s="199"/>
      <c r="L278" s="13"/>
    </row>
    <row r="279" spans="1:12" ht="10.5" customHeight="1" x14ac:dyDescent="0.2">
      <c r="A279" s="1549" t="s">
        <v>265</v>
      </c>
      <c r="B279" s="199"/>
      <c r="C279" s="199"/>
      <c r="D279" s="199"/>
      <c r="E279" s="199"/>
      <c r="F279" s="199"/>
      <c r="G279" s="199"/>
      <c r="H279" s="169"/>
      <c r="I279" s="199"/>
      <c r="J279" s="199"/>
      <c r="K279" s="169"/>
      <c r="L279" s="13"/>
    </row>
    <row r="280" spans="1:12" ht="10.5" customHeight="1" x14ac:dyDescent="0.2">
      <c r="A280" s="1549" t="s">
        <v>365</v>
      </c>
      <c r="B280" s="169"/>
      <c r="C280" s="199"/>
      <c r="D280" s="199"/>
      <c r="E280" s="199"/>
      <c r="F280" s="199"/>
      <c r="G280" s="199"/>
      <c r="H280" s="199"/>
      <c r="I280" s="199"/>
      <c r="J280" s="199"/>
      <c r="K280" s="199"/>
      <c r="L280" s="13"/>
    </row>
    <row r="281" spans="1:12" ht="10.5" customHeight="1" x14ac:dyDescent="0.2">
      <c r="A281" s="1549" t="s">
        <v>335</v>
      </c>
      <c r="B281" s="169"/>
      <c r="C281" s="169"/>
      <c r="D281" s="169"/>
      <c r="E281" s="169"/>
      <c r="F281" s="169"/>
      <c r="G281" s="199"/>
      <c r="H281" s="199"/>
      <c r="I281" s="169"/>
      <c r="J281" s="169"/>
      <c r="K281" s="199"/>
      <c r="L281" s="13"/>
    </row>
    <row r="282" spans="1:12" ht="10.5" customHeight="1" x14ac:dyDescent="0.2">
      <c r="A282" s="1549" t="s">
        <v>336</v>
      </c>
      <c r="B282" s="169"/>
      <c r="C282" s="199"/>
      <c r="D282" s="199"/>
      <c r="E282" s="199"/>
      <c r="F282" s="199"/>
      <c r="G282" s="199"/>
      <c r="H282" s="199"/>
      <c r="I282" s="199"/>
      <c r="J282" s="199"/>
      <c r="K282" s="199"/>
      <c r="L282" s="13"/>
    </row>
    <row r="283" spans="1:12" ht="10.5" customHeight="1" x14ac:dyDescent="0.2">
      <c r="A283" s="1549" t="s">
        <v>366</v>
      </c>
      <c r="B283" s="169"/>
      <c r="C283" s="199"/>
      <c r="D283" s="199"/>
      <c r="E283" s="199"/>
      <c r="F283" s="199"/>
      <c r="G283" s="199"/>
      <c r="H283" s="199"/>
      <c r="I283" s="199"/>
      <c r="J283" s="199"/>
      <c r="K283" s="199"/>
      <c r="L283" s="13"/>
    </row>
    <row r="284" spans="1:12" ht="10.5" customHeight="1" x14ac:dyDescent="0.2">
      <c r="A284" s="1276" t="s">
        <v>303</v>
      </c>
      <c r="B284" s="169"/>
      <c r="C284" s="199"/>
      <c r="D284" s="199"/>
      <c r="E284" s="199"/>
      <c r="F284" s="199"/>
      <c r="G284" s="199"/>
      <c r="H284" s="199"/>
      <c r="I284" s="199"/>
      <c r="J284" s="199"/>
      <c r="K284" s="199"/>
      <c r="L284" s="13"/>
    </row>
    <row r="285" spans="1:12" ht="10.5" customHeight="1" x14ac:dyDescent="0.2">
      <c r="A285" s="1276" t="s">
        <v>304</v>
      </c>
      <c r="B285" s="169"/>
      <c r="C285" s="199"/>
      <c r="D285" s="199"/>
      <c r="E285" s="199"/>
      <c r="F285" s="199"/>
      <c r="G285" s="199"/>
      <c r="H285" s="199"/>
      <c r="I285" s="199"/>
      <c r="J285" s="199"/>
      <c r="K285" s="199"/>
      <c r="L285" s="13"/>
    </row>
    <row r="286" spans="1:12" ht="10.5" customHeight="1" x14ac:dyDescent="0.2">
      <c r="A286" s="1276" t="s">
        <v>305</v>
      </c>
      <c r="B286" s="169"/>
      <c r="C286" s="199"/>
      <c r="D286" s="199"/>
      <c r="E286" s="199"/>
      <c r="F286" s="199"/>
      <c r="G286" s="199"/>
      <c r="H286" s="199"/>
      <c r="I286" s="199"/>
      <c r="J286" s="199"/>
      <c r="K286" s="199"/>
      <c r="L286" s="13"/>
    </row>
    <row r="287" spans="1:12" ht="10.5" customHeight="1" x14ac:dyDescent="0.2">
      <c r="A287" s="1276" t="s">
        <v>306</v>
      </c>
      <c r="K287" s="199"/>
      <c r="L287" s="13"/>
    </row>
    <row r="288" spans="1:12" ht="10.5" customHeight="1" x14ac:dyDescent="0.2">
      <c r="B288" s="169"/>
      <c r="C288" s="199"/>
      <c r="D288" s="199"/>
      <c r="E288" s="199"/>
      <c r="F288" s="199"/>
      <c r="G288" s="199"/>
      <c r="H288" s="199"/>
      <c r="I288" s="199"/>
      <c r="J288" s="199"/>
      <c r="K288" s="199"/>
      <c r="L288" s="13"/>
    </row>
    <row r="289" spans="1:12" ht="10.5" customHeight="1" x14ac:dyDescent="0.2">
      <c r="A289" s="199"/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3"/>
    </row>
    <row r="290" spans="1:12" ht="10.5" customHeight="1" x14ac:dyDescent="0.2">
      <c r="A290" s="199"/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3"/>
    </row>
    <row r="291" spans="1:12" ht="10.5" customHeight="1" x14ac:dyDescent="0.2">
      <c r="A291" s="199"/>
      <c r="B291" s="1548" t="s">
        <v>442</v>
      </c>
      <c r="C291" s="195">
        <f>'Info Page'!C16</f>
        <v>0</v>
      </c>
      <c r="D291" s="219"/>
      <c r="E291" s="198">
        <f>'Info Page'!C17</f>
        <v>0</v>
      </c>
      <c r="F291" s="206">
        <f>'Info Page'!E17</f>
        <v>0</v>
      </c>
      <c r="G291" s="206">
        <f>'Info Page'!G17</f>
        <v>0</v>
      </c>
      <c r="H291" s="193" t="s">
        <v>450</v>
      </c>
      <c r="I291" s="196">
        <f>'Info Page'!C20</f>
        <v>0</v>
      </c>
      <c r="J291" s="193" t="s">
        <v>346</v>
      </c>
      <c r="K291" s="220">
        <f ca="1">'Info Page'!H6</f>
        <v>42823.62944016204</v>
      </c>
      <c r="L291" s="13"/>
    </row>
    <row r="292" spans="1:12" ht="10.5" customHeight="1" x14ac:dyDescent="0.2">
      <c r="A292" s="169"/>
      <c r="B292" s="1276"/>
      <c r="C292" s="169"/>
      <c r="D292" s="169"/>
      <c r="E292" s="169"/>
      <c r="F292" s="169"/>
      <c r="G292" s="169"/>
      <c r="H292" s="169"/>
      <c r="I292" s="169"/>
      <c r="J292" s="169"/>
      <c r="K292" s="169"/>
      <c r="L292" s="13"/>
    </row>
    <row r="293" spans="1:12" ht="10.5" customHeight="1" x14ac:dyDescent="0.2">
      <c r="A293" s="169"/>
      <c r="B293" s="1550" t="s">
        <v>307</v>
      </c>
      <c r="C293" s="196"/>
      <c r="D293" s="196"/>
      <c r="E293" s="196"/>
      <c r="F293" s="196"/>
      <c r="G293" s="221" t="s">
        <v>346</v>
      </c>
      <c r="H293" s="222"/>
      <c r="I293" s="196"/>
      <c r="K293" s="191"/>
      <c r="L293" s="13"/>
    </row>
    <row r="294" spans="1:12" ht="3.95" customHeight="1" x14ac:dyDescent="0.2">
      <c r="A294" s="169"/>
      <c r="B294" s="1551"/>
      <c r="C294" s="169"/>
      <c r="D294" s="169"/>
      <c r="E294" s="169"/>
      <c r="F294" s="169"/>
      <c r="G294" s="223"/>
      <c r="H294" s="169"/>
      <c r="I294" s="169"/>
      <c r="K294" s="191"/>
      <c r="L294" s="13"/>
    </row>
    <row r="295" spans="1:12" ht="10.5" customHeight="1" x14ac:dyDescent="0.2">
      <c r="A295" s="169"/>
      <c r="B295" s="1550" t="s">
        <v>307</v>
      </c>
      <c r="C295" s="196"/>
      <c r="D295" s="196"/>
      <c r="E295" s="196"/>
      <c r="F295" s="196"/>
      <c r="G295" s="221" t="s">
        <v>346</v>
      </c>
      <c r="H295" s="222"/>
      <c r="I295" s="196"/>
      <c r="K295" s="191"/>
      <c r="L295" s="13"/>
    </row>
    <row r="296" spans="1:12" ht="4.5" customHeight="1" x14ac:dyDescent="0.2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3"/>
    </row>
    <row r="297" spans="1:12" ht="10.5" customHeight="1" x14ac:dyDescent="0.2">
      <c r="A297" s="169"/>
      <c r="B297" s="199"/>
      <c r="C297" s="1548" t="s">
        <v>308</v>
      </c>
      <c r="D297" s="224">
        <f>'Info Page'!C28</f>
        <v>0</v>
      </c>
      <c r="E297" s="57"/>
      <c r="F297" s="225"/>
      <c r="G297" s="226">
        <f>'Info Page'!C30</f>
        <v>0</v>
      </c>
      <c r="H297" s="58"/>
      <c r="I297" s="58"/>
      <c r="J297" s="226">
        <f>'Info Page'!C29</f>
        <v>0</v>
      </c>
      <c r="K297" s="169" t="s">
        <v>309</v>
      </c>
      <c r="L297" s="13"/>
    </row>
    <row r="298" spans="1:12" ht="4.5" customHeight="1" x14ac:dyDescent="0.2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3"/>
    </row>
    <row r="299" spans="1:12" ht="10.5" customHeight="1" x14ac:dyDescent="0.2">
      <c r="A299" s="196"/>
      <c r="B299" s="196"/>
      <c r="C299" s="196"/>
      <c r="D299" s="198">
        <f>'Info Page'!D72</f>
        <v>0</v>
      </c>
      <c r="E299" s="227" t="s">
        <v>377</v>
      </c>
      <c r="F299" s="206">
        <f>'Info Page'!D73</f>
        <v>0</v>
      </c>
      <c r="G299" s="225"/>
      <c r="H299" s="169" t="s">
        <v>310</v>
      </c>
      <c r="I299" s="202">
        <f>'Info Page'!D71</f>
        <v>0</v>
      </c>
      <c r="J299" s="169" t="s">
        <v>311</v>
      </c>
      <c r="K299" s="169"/>
      <c r="L299" s="13"/>
    </row>
    <row r="300" spans="1:12" ht="10.5" customHeight="1" x14ac:dyDescent="0.2">
      <c r="A300" s="169" t="s">
        <v>246</v>
      </c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3"/>
    </row>
    <row r="301" spans="1:12" ht="10.5" customHeight="1" x14ac:dyDescent="0.2">
      <c r="A301" s="169" t="s">
        <v>551</v>
      </c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3"/>
    </row>
    <row r="302" spans="1:12" ht="10.5" customHeight="1" x14ac:dyDescent="0.2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3"/>
    </row>
    <row r="303" spans="1:12" ht="10.5" customHeight="1" x14ac:dyDescent="0.2">
      <c r="A303" s="193" t="s">
        <v>451</v>
      </c>
      <c r="B303" s="1998">
        <f>'Info Page'!C33</f>
        <v>0</v>
      </c>
      <c r="C303" s="1998"/>
      <c r="D303" s="1998">
        <f>'Info Page'!C35</f>
        <v>0</v>
      </c>
      <c r="E303" s="1998"/>
      <c r="F303" s="228">
        <f>'Info Page'!C36</f>
        <v>0</v>
      </c>
      <c r="G303" s="228">
        <f>'Info Page'!E36</f>
        <v>0</v>
      </c>
      <c r="H303" s="228">
        <f>'Info Page'!G36</f>
        <v>0</v>
      </c>
      <c r="I303" s="196">
        <f>'Info Page'!C37</f>
        <v>0</v>
      </c>
      <c r="J303" s="196">
        <f>'Info Page'!C34</f>
        <v>0</v>
      </c>
      <c r="K303" s="196"/>
      <c r="L303" s="13"/>
    </row>
    <row r="304" spans="1:12" ht="10.5" customHeight="1" x14ac:dyDescent="0.2">
      <c r="A304" s="169"/>
      <c r="B304" s="229" t="s">
        <v>552</v>
      </c>
      <c r="C304" s="229"/>
      <c r="D304" s="229" t="s">
        <v>553</v>
      </c>
      <c r="E304" s="229"/>
      <c r="F304" s="229" t="s">
        <v>554</v>
      </c>
      <c r="G304" s="229" t="s">
        <v>555</v>
      </c>
      <c r="H304" s="229" t="s">
        <v>556</v>
      </c>
      <c r="I304" s="229" t="s">
        <v>557</v>
      </c>
      <c r="J304" s="229" t="s">
        <v>558</v>
      </c>
      <c r="K304" s="169"/>
      <c r="L304" s="13"/>
    </row>
    <row r="305" spans="1:12" ht="10.5" customHeight="1" x14ac:dyDescent="0.2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3"/>
    </row>
    <row r="306" spans="1:12" ht="10.5" customHeight="1" x14ac:dyDescent="0.2">
      <c r="A306" s="193" t="s">
        <v>559</v>
      </c>
      <c r="B306" s="1998">
        <f>'Info Page'!C48</f>
        <v>0</v>
      </c>
      <c r="C306" s="1998"/>
      <c r="D306" s="1998">
        <f>'Info Page'!C50</f>
        <v>0</v>
      </c>
      <c r="E306" s="1998"/>
      <c r="F306" s="228">
        <f>'Info Page'!C51</f>
        <v>0</v>
      </c>
      <c r="G306" s="228">
        <f>'Info Page'!E51</f>
        <v>0</v>
      </c>
      <c r="H306" s="228">
        <f>'Info Page'!G51</f>
        <v>0</v>
      </c>
      <c r="I306" s="196">
        <f>'Info Page'!C52</f>
        <v>0</v>
      </c>
      <c r="J306" s="230">
        <f>'Info Page'!C49</f>
        <v>0</v>
      </c>
      <c r="K306" s="196"/>
      <c r="L306" s="13"/>
    </row>
    <row r="307" spans="1:12" ht="10.5" customHeight="1" x14ac:dyDescent="0.2">
      <c r="A307" s="169"/>
      <c r="B307" s="229" t="s">
        <v>552</v>
      </c>
      <c r="C307" s="229"/>
      <c r="D307" s="229" t="s">
        <v>553</v>
      </c>
      <c r="E307" s="229"/>
      <c r="F307" s="229" t="s">
        <v>554</v>
      </c>
      <c r="G307" s="229" t="s">
        <v>555</v>
      </c>
      <c r="H307" s="229" t="s">
        <v>556</v>
      </c>
      <c r="I307" s="229" t="s">
        <v>557</v>
      </c>
      <c r="J307" s="229" t="s">
        <v>560</v>
      </c>
      <c r="K307" s="169"/>
      <c r="L307" s="13"/>
    </row>
    <row r="308" spans="1:12" ht="10.5" customHeight="1" x14ac:dyDescent="0.2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3"/>
    </row>
    <row r="309" spans="1:12" ht="10.5" customHeight="1" x14ac:dyDescent="0.2">
      <c r="A309" s="199"/>
      <c r="B309" s="263" t="s">
        <v>561</v>
      </c>
      <c r="C309" s="196"/>
      <c r="D309" s="196"/>
      <c r="E309" s="196"/>
      <c r="F309" s="169"/>
      <c r="G309" s="169"/>
      <c r="H309" s="14" t="s">
        <v>562</v>
      </c>
      <c r="I309" s="169"/>
      <c r="J309" s="169"/>
      <c r="K309" s="169"/>
      <c r="L309" s="13"/>
    </row>
    <row r="310" spans="1:12" ht="10.5" customHeight="1" x14ac:dyDescent="0.2">
      <c r="A310" s="199"/>
      <c r="B310" s="193"/>
      <c r="C310" s="191"/>
      <c r="D310" s="191"/>
      <c r="E310" s="191"/>
      <c r="F310" s="169"/>
      <c r="G310" s="169"/>
      <c r="H310" s="169"/>
      <c r="I310" s="169"/>
      <c r="J310" s="169"/>
      <c r="K310" s="169"/>
      <c r="L310" s="13"/>
    </row>
    <row r="311" spans="1:12" ht="10.5" customHeight="1" x14ac:dyDescent="0.2">
      <c r="A311" s="199"/>
      <c r="B311" s="263" t="s">
        <v>563</v>
      </c>
      <c r="C311" s="196"/>
      <c r="D311" s="196"/>
      <c r="E311" s="196"/>
      <c r="F311" s="193" t="s">
        <v>564</v>
      </c>
      <c r="G311" s="3"/>
      <c r="H311" s="196"/>
      <c r="I311" s="196"/>
      <c r="J311" s="193" t="s">
        <v>346</v>
      </c>
      <c r="K311" s="196"/>
      <c r="L311" s="13"/>
    </row>
    <row r="312" spans="1:12" ht="10.5" customHeight="1" x14ac:dyDescent="0.2">
      <c r="A312" s="199"/>
      <c r="B312" s="199"/>
      <c r="C312" s="199"/>
      <c r="D312" s="199"/>
      <c r="E312" s="199"/>
      <c r="F312" s="199"/>
      <c r="G312" s="199"/>
      <c r="H312" s="199"/>
      <c r="I312" s="199"/>
      <c r="J312" s="199"/>
      <c r="K312" s="199"/>
      <c r="L312" s="13"/>
    </row>
    <row r="313" spans="1:12" ht="10.5" customHeight="1" x14ac:dyDescent="0.2">
      <c r="A313" s="726">
        <f ca="1">'Info Page'!H6</f>
        <v>42823.62944016204</v>
      </c>
      <c r="B313" s="199"/>
      <c r="C313" s="199"/>
      <c r="D313" s="199"/>
      <c r="E313" s="199"/>
      <c r="F313" s="199"/>
      <c r="G313" s="199"/>
      <c r="H313" s="199"/>
      <c r="I313" s="199"/>
      <c r="J313" s="199"/>
      <c r="K313" s="212">
        <f>'Info Page'!C56</f>
        <v>42824</v>
      </c>
      <c r="L313" s="13"/>
    </row>
    <row r="314" spans="1:12" ht="10.5" customHeight="1" x14ac:dyDescent="0.2">
      <c r="A314" s="727">
        <f ca="1">'Info Page'!H7</f>
        <v>42823.62944016204</v>
      </c>
      <c r="B314" s="13"/>
      <c r="C314" s="13"/>
      <c r="D314" s="13"/>
      <c r="E314" s="13"/>
      <c r="F314" s="13"/>
      <c r="G314" s="13"/>
      <c r="H314" s="928" t="e">
        <f ca="1">'Info Page'!E67</f>
        <v>#N/A</v>
      </c>
      <c r="I314" s="928" t="e">
        <f ca="1">'Info Page'!G67</f>
        <v>#N/A</v>
      </c>
      <c r="J314" s="13"/>
      <c r="K314" s="13"/>
      <c r="L314" s="13"/>
    </row>
    <row r="315" spans="1:12" ht="10.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</row>
    <row r="316" spans="1:12" ht="10.5" customHeight="1" x14ac:dyDescent="0.2">
      <c r="A316" s="13"/>
      <c r="E316" s="13"/>
      <c r="F316" s="13"/>
      <c r="G316" s="13"/>
      <c r="H316" s="13"/>
      <c r="I316" s="13"/>
      <c r="J316" s="13"/>
      <c r="K316" s="13"/>
      <c r="L316" s="13"/>
    </row>
    <row r="317" spans="1:12" ht="10.5" customHeight="1" x14ac:dyDescent="0.2">
      <c r="A317" s="13"/>
      <c r="E317" s="13"/>
      <c r="F317" s="13"/>
      <c r="G317" s="13"/>
      <c r="H317" s="13"/>
      <c r="I317" s="13"/>
      <c r="J317" s="13"/>
      <c r="K317" s="13"/>
      <c r="L317" s="13"/>
    </row>
    <row r="318" spans="1:12" ht="20.25" customHeight="1" x14ac:dyDescent="0.25">
      <c r="A318" s="152"/>
      <c r="B318" s="241"/>
      <c r="C318" s="247"/>
      <c r="D318" s="247"/>
      <c r="E318" s="247"/>
      <c r="F318" s="1387" t="s">
        <v>1302</v>
      </c>
      <c r="G318" s="247"/>
      <c r="H318" s="247"/>
      <c r="I318" s="247"/>
      <c r="J318" s="247"/>
      <c r="K318" s="247"/>
      <c r="L318" s="13"/>
    </row>
    <row r="319" spans="1:12" ht="15" customHeight="1" x14ac:dyDescent="0.25">
      <c r="A319" s="152"/>
      <c r="B319" s="241"/>
      <c r="C319" s="244"/>
      <c r="D319" s="244"/>
      <c r="E319" s="244"/>
      <c r="F319" s="244"/>
      <c r="G319" s="244"/>
      <c r="H319" s="244"/>
      <c r="I319" s="244"/>
      <c r="J319" s="244"/>
      <c r="K319" s="244"/>
      <c r="L319" s="13"/>
    </row>
    <row r="320" spans="1:12" ht="10.5" customHeight="1" x14ac:dyDescent="0.25">
      <c r="A320" s="152"/>
      <c r="B320" s="241"/>
      <c r="L320" s="13"/>
    </row>
    <row r="321" spans="1:12" ht="15" customHeight="1" thickBot="1" x14ac:dyDescent="0.3">
      <c r="A321" s="152"/>
      <c r="B321" s="241"/>
      <c r="L321" s="13"/>
    </row>
    <row r="322" spans="1:12" ht="10.5" customHeight="1" x14ac:dyDescent="0.25">
      <c r="A322" s="152"/>
      <c r="B322" s="1018"/>
      <c r="C322" s="579"/>
      <c r="D322" s="579"/>
      <c r="E322" s="579"/>
      <c r="F322" s="579"/>
      <c r="G322" s="579"/>
      <c r="H322" s="579"/>
      <c r="I322" s="579"/>
      <c r="J322" s="686"/>
      <c r="L322" s="13"/>
    </row>
    <row r="323" spans="1:12" ht="13.5" customHeight="1" x14ac:dyDescent="0.25">
      <c r="A323" s="152"/>
      <c r="B323" s="1019" t="s">
        <v>312</v>
      </c>
      <c r="C323" s="238"/>
      <c r="D323" s="238"/>
      <c r="E323" s="238"/>
      <c r="F323" s="238"/>
      <c r="G323" s="239"/>
      <c r="H323" s="239"/>
      <c r="I323" s="239"/>
      <c r="J323" s="1020"/>
      <c r="K323" s="13"/>
      <c r="L323" s="13"/>
    </row>
    <row r="324" spans="1:12" ht="10.5" customHeight="1" x14ac:dyDescent="0.25">
      <c r="A324" s="152"/>
      <c r="B324" s="1021" t="s">
        <v>313</v>
      </c>
      <c r="C324" s="248"/>
      <c r="D324" s="248"/>
      <c r="E324" s="248"/>
      <c r="F324" s="248"/>
      <c r="G324" s="243"/>
      <c r="H324" s="243"/>
      <c r="I324" s="243"/>
      <c r="J324" s="1022"/>
      <c r="K324" s="13"/>
      <c r="L324" s="13"/>
    </row>
    <row r="325" spans="1:12" ht="10.5" customHeight="1" x14ac:dyDescent="0.25">
      <c r="A325" s="153"/>
      <c r="B325" s="1023"/>
      <c r="C325" s="249"/>
      <c r="D325" s="249"/>
      <c r="E325" s="249"/>
      <c r="F325" s="249"/>
      <c r="G325" s="240"/>
      <c r="H325" s="239"/>
      <c r="I325" s="242"/>
      <c r="J325" s="1024"/>
      <c r="K325" s="13"/>
      <c r="L325" s="13"/>
    </row>
    <row r="326" spans="1:12" ht="15" customHeight="1" x14ac:dyDescent="0.25">
      <c r="A326" s="153"/>
      <c r="B326" s="1019" t="s">
        <v>314</v>
      </c>
      <c r="C326" s="250"/>
      <c r="D326" s="250"/>
      <c r="E326" s="250"/>
      <c r="F326" s="250"/>
      <c r="G326" s="250"/>
      <c r="H326" s="250"/>
      <c r="I326" s="250"/>
      <c r="J326" s="1025"/>
      <c r="K326" s="13"/>
      <c r="L326" s="13"/>
    </row>
    <row r="327" spans="1:12" ht="10.5" customHeight="1" x14ac:dyDescent="0.25">
      <c r="A327" s="153"/>
      <c r="B327" s="1019"/>
      <c r="C327" s="251"/>
      <c r="D327" s="251"/>
      <c r="E327" s="252"/>
      <c r="F327" s="253"/>
      <c r="G327" s="239"/>
      <c r="H327" s="254"/>
      <c r="I327" s="250"/>
      <c r="J327" s="1026"/>
      <c r="K327" s="13"/>
      <c r="L327" s="13"/>
    </row>
    <row r="328" spans="1:12" ht="10.5" customHeight="1" x14ac:dyDescent="0.25">
      <c r="A328" s="153"/>
      <c r="B328" s="1027" t="s">
        <v>904</v>
      </c>
      <c r="C328" s="250"/>
      <c r="D328" s="250"/>
      <c r="E328" s="250"/>
      <c r="F328" s="250"/>
      <c r="G328" s="250"/>
      <c r="H328" s="250"/>
      <c r="I328" s="239"/>
      <c r="J328" s="1025"/>
      <c r="K328" s="13"/>
      <c r="L328" s="13"/>
    </row>
    <row r="329" spans="1:12" ht="12" customHeight="1" x14ac:dyDescent="0.25">
      <c r="A329" s="153"/>
      <c r="B329" s="1028"/>
      <c r="C329" s="250"/>
      <c r="D329" s="252"/>
      <c r="E329" s="253"/>
      <c r="F329" s="239"/>
      <c r="G329" s="255"/>
      <c r="H329" s="245"/>
      <c r="I329" s="256"/>
      <c r="J329" s="1026"/>
      <c r="K329" s="13"/>
      <c r="L329" s="13"/>
    </row>
    <row r="330" spans="1:12" ht="13.5" customHeight="1" x14ac:dyDescent="0.25">
      <c r="A330" s="152"/>
      <c r="B330" s="1028" t="s">
        <v>315</v>
      </c>
      <c r="C330" s="251"/>
      <c r="D330" s="238"/>
      <c r="E330" s="239"/>
      <c r="F330" s="250"/>
      <c r="G330" s="250"/>
      <c r="H330" s="250"/>
      <c r="I330" s="250"/>
      <c r="J330" s="1029"/>
      <c r="K330" s="13"/>
      <c r="L330" s="13"/>
    </row>
    <row r="331" spans="1:12" ht="12" customHeight="1" x14ac:dyDescent="0.25">
      <c r="A331" s="151"/>
      <c r="B331" s="1028"/>
      <c r="C331" s="718" t="s">
        <v>905</v>
      </c>
      <c r="D331" s="238"/>
      <c r="E331" s="239"/>
      <c r="F331" s="250"/>
      <c r="G331" s="250"/>
      <c r="H331" s="250"/>
      <c r="I331" s="250"/>
      <c r="J331" s="1026"/>
      <c r="K331" s="13"/>
      <c r="L331" s="13"/>
    </row>
    <row r="332" spans="1:12" ht="12" customHeight="1" x14ac:dyDescent="0.25">
      <c r="A332" s="151"/>
      <c r="B332" s="1030"/>
      <c r="C332" s="250" t="s">
        <v>316</v>
      </c>
      <c r="D332" s="250"/>
      <c r="E332" s="250"/>
      <c r="F332" s="250"/>
      <c r="G332" s="250"/>
      <c r="H332" s="250"/>
      <c r="I332" s="250"/>
      <c r="J332" s="1026"/>
      <c r="K332" s="13"/>
      <c r="L332" s="13"/>
    </row>
    <row r="333" spans="1:12" ht="12" customHeight="1" x14ac:dyDescent="0.25">
      <c r="A333" s="151"/>
      <c r="B333" s="1028"/>
      <c r="C333" s="250" t="s">
        <v>317</v>
      </c>
      <c r="D333" s="250"/>
      <c r="E333" s="250"/>
      <c r="F333" s="250"/>
      <c r="G333" s="250"/>
      <c r="H333" s="250"/>
      <c r="I333" s="250"/>
      <c r="J333" s="1026"/>
      <c r="K333" s="13"/>
      <c r="L333" s="13"/>
    </row>
    <row r="334" spans="1:12" ht="12" customHeight="1" x14ac:dyDescent="0.25">
      <c r="A334" s="152"/>
      <c r="B334" s="1028"/>
      <c r="C334" s="250"/>
      <c r="D334" s="250"/>
      <c r="E334" s="250"/>
      <c r="F334" s="250"/>
      <c r="G334" s="250"/>
      <c r="H334" s="250"/>
      <c r="I334" s="250"/>
      <c r="J334" s="1026"/>
      <c r="K334" s="13"/>
      <c r="L334" s="13"/>
    </row>
    <row r="335" spans="1:12" ht="12" customHeight="1" x14ac:dyDescent="0.25">
      <c r="A335" s="152"/>
      <c r="B335" s="1031" t="s">
        <v>13</v>
      </c>
      <c r="C335" s="257"/>
      <c r="D335" s="257"/>
      <c r="E335" s="257"/>
      <c r="F335" s="257"/>
      <c r="G335" s="257"/>
      <c r="H335" s="257"/>
      <c r="I335" s="257"/>
      <c r="J335" s="1032"/>
      <c r="K335" s="13"/>
      <c r="L335" s="13"/>
    </row>
    <row r="336" spans="1:12" ht="12" customHeight="1" x14ac:dyDescent="0.25">
      <c r="A336" s="152"/>
      <c r="B336" s="1033" t="s">
        <v>14</v>
      </c>
      <c r="C336" s="258"/>
      <c r="D336" s="258"/>
      <c r="E336" s="258"/>
      <c r="F336" s="259"/>
      <c r="G336" s="259"/>
      <c r="H336" s="259"/>
      <c r="I336" s="259"/>
      <c r="J336" s="1034"/>
      <c r="K336" s="13"/>
      <c r="L336" s="13"/>
    </row>
    <row r="337" spans="1:12" ht="12" customHeight="1" x14ac:dyDescent="0.25">
      <c r="A337" s="152"/>
      <c r="B337" s="1028"/>
      <c r="C337" s="238"/>
      <c r="D337" s="238"/>
      <c r="E337" s="238"/>
      <c r="F337" s="239"/>
      <c r="G337" s="239"/>
      <c r="H337" s="240"/>
      <c r="I337" s="239"/>
      <c r="J337" s="1025"/>
      <c r="K337" s="13"/>
      <c r="L337" s="13"/>
    </row>
    <row r="338" spans="1:12" ht="12" customHeight="1" x14ac:dyDescent="0.25">
      <c r="A338" s="152"/>
      <c r="B338" s="1028" t="s">
        <v>15</v>
      </c>
      <c r="C338" s="260"/>
      <c r="D338" s="238"/>
      <c r="E338" s="238"/>
      <c r="F338" s="239"/>
      <c r="G338" s="239"/>
      <c r="H338" s="246"/>
      <c r="I338" s="261"/>
      <c r="J338" s="1025"/>
      <c r="K338" s="13"/>
      <c r="L338" s="13"/>
    </row>
    <row r="339" spans="1:12" ht="12" customHeight="1" x14ac:dyDescent="0.25">
      <c r="A339" s="152"/>
      <c r="B339" s="1028" t="s">
        <v>16</v>
      </c>
      <c r="C339" s="238"/>
      <c r="D339" s="238"/>
      <c r="E339" s="238"/>
      <c r="F339" s="239"/>
      <c r="G339" s="239"/>
      <c r="H339" s="240"/>
      <c r="I339" s="262"/>
      <c r="J339" s="1025"/>
      <c r="K339" s="13"/>
      <c r="L339" s="13"/>
    </row>
    <row r="340" spans="1:12" ht="12" customHeight="1" x14ac:dyDescent="0.2">
      <c r="A340" s="13"/>
      <c r="B340" s="580"/>
      <c r="C340" s="238"/>
      <c r="D340" s="238"/>
      <c r="E340" s="238"/>
      <c r="F340" s="239"/>
      <c r="G340" s="239"/>
      <c r="H340" s="246"/>
      <c r="I340" s="239"/>
      <c r="J340" s="1025"/>
      <c r="K340" s="13"/>
      <c r="L340" s="13"/>
    </row>
    <row r="341" spans="1:12" ht="12" customHeight="1" thickBot="1" x14ac:dyDescent="0.25">
      <c r="A341" s="13"/>
      <c r="B341" s="1035"/>
      <c r="C341" s="1036"/>
      <c r="D341" s="1036"/>
      <c r="E341" s="1036"/>
      <c r="F341" s="1036"/>
      <c r="G341" s="1036"/>
      <c r="H341" s="1036"/>
      <c r="I341" s="1036"/>
      <c r="J341" s="1037"/>
      <c r="K341" s="13"/>
      <c r="L341" s="13"/>
    </row>
    <row r="342" spans="1:12" ht="12" customHeight="1" x14ac:dyDescent="0.2">
      <c r="A342" s="13"/>
      <c r="K342" s="13"/>
      <c r="L342" s="13"/>
    </row>
    <row r="343" spans="1:12" ht="12" customHeight="1" x14ac:dyDescent="0.2">
      <c r="A343" s="13"/>
      <c r="J343" s="13"/>
      <c r="K343" s="13"/>
      <c r="L343" s="13"/>
    </row>
    <row r="344" spans="1:12" ht="12" customHeight="1" x14ac:dyDescent="0.25">
      <c r="A344" s="13"/>
      <c r="B344" s="1039" t="s">
        <v>1292</v>
      </c>
      <c r="C344" s="13"/>
      <c r="J344" s="13"/>
      <c r="K344" s="13"/>
      <c r="L344" s="13"/>
    </row>
    <row r="345" spans="1:12" ht="12" customHeight="1" x14ac:dyDescent="0.2">
      <c r="A345" s="13"/>
      <c r="D345" s="13"/>
      <c r="E345" s="13"/>
      <c r="F345" s="13"/>
      <c r="G345" s="13"/>
      <c r="H345" s="13"/>
      <c r="I345" s="13"/>
      <c r="J345" s="13"/>
      <c r="K345" s="13"/>
      <c r="L345" s="13"/>
    </row>
    <row r="346" spans="1:12" ht="12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</row>
    <row r="347" spans="1:12" ht="12" customHeight="1" x14ac:dyDescent="0.2">
      <c r="A347" s="13"/>
      <c r="B347" s="13"/>
      <c r="D347" s="13"/>
      <c r="E347" s="1038" t="s">
        <v>1293</v>
      </c>
      <c r="F347" s="1512">
        <f ca="1">'Info Page'!H6+5</f>
        <v>42828.62944016204</v>
      </c>
      <c r="G347" s="1" t="s">
        <v>1294</v>
      </c>
      <c r="H347" s="13"/>
      <c r="I347" s="13"/>
      <c r="J347" s="13"/>
      <c r="K347" s="13"/>
      <c r="L347" s="13"/>
    </row>
    <row r="348" spans="1:12" ht="12" customHeight="1" x14ac:dyDescent="0.2">
      <c r="A348" s="13"/>
      <c r="B348" s="13"/>
      <c r="C348" s="13"/>
      <c r="D348" s="13"/>
      <c r="E348" s="792"/>
      <c r="F348" s="13"/>
      <c r="G348" s="1" t="s">
        <v>1295</v>
      </c>
      <c r="H348" s="13"/>
      <c r="I348" s="13"/>
      <c r="J348" s="13"/>
      <c r="K348" s="13"/>
      <c r="L348" s="13"/>
    </row>
    <row r="349" spans="1:12" ht="12" customHeight="1" x14ac:dyDescent="0.2">
      <c r="A349" s="13"/>
      <c r="B349" s="13"/>
      <c r="C349" s="13"/>
      <c r="D349" s="13"/>
      <c r="E349" s="792"/>
      <c r="J349" s="13"/>
      <c r="K349" s="13"/>
      <c r="L349" s="13"/>
    </row>
    <row r="350" spans="1:12" ht="12" customHeight="1" x14ac:dyDescent="0.2">
      <c r="A350" s="13"/>
      <c r="B350" s="13"/>
      <c r="C350" s="13"/>
      <c r="D350" s="13"/>
      <c r="E350" s="1038" t="s">
        <v>1300</v>
      </c>
      <c r="F350" s="1512">
        <f ca="1">'Info Page'!H6+15</f>
        <v>42838.62944016204</v>
      </c>
      <c r="G350" s="1" t="s">
        <v>1301</v>
      </c>
      <c r="H350" s="1"/>
      <c r="I350" s="1"/>
      <c r="J350" s="13"/>
      <c r="K350" s="13"/>
      <c r="L350" s="13"/>
    </row>
    <row r="351" spans="1:12" ht="12" customHeight="1" x14ac:dyDescent="0.2">
      <c r="A351" s="13"/>
      <c r="B351" s="13"/>
      <c r="C351" s="13"/>
      <c r="D351" s="13"/>
      <c r="E351" s="792"/>
      <c r="F351" s="13"/>
      <c r="G351" s="88" t="s">
        <v>451</v>
      </c>
      <c r="H351" s="1997">
        <f>'Info Page'!C33</f>
        <v>0</v>
      </c>
      <c r="I351" s="1997"/>
      <c r="J351" s="13"/>
      <c r="K351" s="13"/>
      <c r="L351" s="13"/>
    </row>
    <row r="352" spans="1:12" ht="12" customHeight="1" x14ac:dyDescent="0.2">
      <c r="A352" s="13"/>
      <c r="B352" s="13"/>
      <c r="C352" s="13"/>
      <c r="D352" s="13"/>
      <c r="E352" s="792"/>
      <c r="F352" s="13"/>
      <c r="G352" s="88" t="s">
        <v>1286</v>
      </c>
      <c r="H352" s="1997">
        <f>'Info Page'!C34</f>
        <v>0</v>
      </c>
      <c r="I352" s="1997"/>
      <c r="J352" s="13"/>
      <c r="K352" s="13"/>
      <c r="L352" s="13"/>
    </row>
    <row r="353" spans="1:12" ht="12" customHeight="1" x14ac:dyDescent="0.2">
      <c r="A353" s="13"/>
      <c r="B353" s="13"/>
      <c r="D353" s="13"/>
      <c r="E353" s="792"/>
      <c r="F353" s="13"/>
      <c r="G353" s="88" t="s">
        <v>450</v>
      </c>
      <c r="H353" s="1997">
        <f>'Info Page'!C37</f>
        <v>0</v>
      </c>
      <c r="I353" s="1997"/>
      <c r="J353" s="13"/>
      <c r="K353" s="13"/>
      <c r="L353" s="13"/>
    </row>
    <row r="354" spans="1:12" ht="12" customHeight="1" x14ac:dyDescent="0.2">
      <c r="A354" s="13"/>
      <c r="B354" s="13"/>
      <c r="E354" s="792"/>
      <c r="I354" s="13"/>
      <c r="J354" s="13"/>
      <c r="K354" s="13"/>
      <c r="L354" s="13"/>
    </row>
    <row r="355" spans="1:12" ht="12" customHeight="1" x14ac:dyDescent="0.2">
      <c r="A355" s="13"/>
      <c r="B355" s="13"/>
      <c r="C355" s="13"/>
      <c r="D355" s="13"/>
      <c r="E355" s="1038" t="s">
        <v>1296</v>
      </c>
      <c r="F355" s="1512">
        <f ca="1">'Info Page'!H6+15</f>
        <v>42838.62944016204</v>
      </c>
      <c r="G355" s="1" t="s">
        <v>1563</v>
      </c>
      <c r="H355" s="1"/>
      <c r="I355" s="1"/>
      <c r="J355" s="13"/>
      <c r="K355" s="13"/>
      <c r="L355" s="13"/>
    </row>
    <row r="356" spans="1:12" ht="12" customHeight="1" x14ac:dyDescent="0.2">
      <c r="A356" s="13"/>
      <c r="B356" s="13"/>
      <c r="C356" s="13"/>
      <c r="D356" s="13"/>
      <c r="E356" s="13"/>
      <c r="F356" s="13"/>
      <c r="G356" s="1" t="s">
        <v>1303</v>
      </c>
      <c r="H356" s="1"/>
      <c r="I356" s="1"/>
      <c r="J356" s="13"/>
      <c r="K356" s="13"/>
      <c r="L356" s="13"/>
    </row>
    <row r="357" spans="1:12" ht="12" customHeight="1" x14ac:dyDescent="0.2">
      <c r="A357" s="13"/>
      <c r="B357" s="13"/>
      <c r="C357" s="13"/>
      <c r="D357" s="13"/>
      <c r="E357" s="13"/>
      <c r="F357" s="13"/>
      <c r="G357" s="1" t="s">
        <v>1304</v>
      </c>
      <c r="H357" s="1"/>
      <c r="I357" s="1"/>
      <c r="J357" s="13"/>
      <c r="K357" s="13"/>
      <c r="L357" s="13"/>
    </row>
    <row r="358" spans="1:12" ht="12" customHeight="1" x14ac:dyDescent="0.2">
      <c r="A358" s="13"/>
      <c r="B358" s="13"/>
      <c r="C358" s="13"/>
      <c r="D358" s="13"/>
      <c r="E358" s="13"/>
      <c r="F358" s="13"/>
      <c r="G358" s="1" t="s">
        <v>1305</v>
      </c>
      <c r="H358" s="1"/>
      <c r="I358" s="1"/>
      <c r="J358" s="13"/>
      <c r="K358" s="13"/>
      <c r="L358" s="13"/>
    </row>
    <row r="359" spans="1:12" ht="12" customHeight="1" x14ac:dyDescent="0.2">
      <c r="A359" s="13"/>
      <c r="B359" s="13"/>
      <c r="C359" s="13"/>
      <c r="D359" s="13"/>
      <c r="E359" s="13"/>
      <c r="F359" s="13"/>
      <c r="G359" s="1"/>
      <c r="H359" s="1"/>
      <c r="I359" s="1"/>
      <c r="J359" s="13"/>
      <c r="K359" s="13"/>
      <c r="L359" s="13"/>
    </row>
    <row r="360" spans="1:12" ht="12" customHeight="1" x14ac:dyDescent="0.2">
      <c r="A360" s="13"/>
      <c r="C360" s="13"/>
      <c r="D360" s="13"/>
      <c r="E360" s="13"/>
      <c r="F360" s="13"/>
      <c r="G360" s="1457" t="s">
        <v>1297</v>
      </c>
      <c r="H360" s="1"/>
      <c r="I360" s="1"/>
      <c r="J360" s="13"/>
      <c r="K360" s="13"/>
      <c r="L360" s="13"/>
    </row>
    <row r="361" spans="1:12" ht="12" customHeight="1" x14ac:dyDescent="0.2">
      <c r="A361" s="13"/>
      <c r="E361" s="13"/>
      <c r="F361" s="13"/>
      <c r="G361" s="1" t="s">
        <v>1298</v>
      </c>
      <c r="H361" s="1"/>
      <c r="I361" s="1"/>
      <c r="J361" s="13"/>
      <c r="K361" s="13"/>
      <c r="L361" s="13"/>
    </row>
    <row r="362" spans="1:12" ht="12" customHeight="1" x14ac:dyDescent="0.2">
      <c r="A362" s="13"/>
      <c r="B362" s="13"/>
      <c r="C362" s="13"/>
      <c r="D362" s="13"/>
      <c r="E362" s="13"/>
      <c r="F362" s="13"/>
      <c r="G362" s="1" t="s">
        <v>1299</v>
      </c>
      <c r="H362" s="1"/>
      <c r="I362" s="1"/>
      <c r="J362" s="13"/>
      <c r="K362" s="13"/>
      <c r="L362" s="13"/>
    </row>
    <row r="363" spans="1:12" ht="10.5" customHeight="1" x14ac:dyDescent="0.2">
      <c r="A363" s="13"/>
      <c r="B363" s="13"/>
      <c r="C363" s="13"/>
      <c r="D363" s="13"/>
      <c r="E363" s="13"/>
      <c r="F363" s="13"/>
      <c r="G363" s="1458" t="s">
        <v>635</v>
      </c>
      <c r="H363" s="837" t="s">
        <v>1564</v>
      </c>
      <c r="I363" s="1"/>
      <c r="J363" s="13"/>
      <c r="K363" s="13"/>
      <c r="L363" s="13"/>
    </row>
    <row r="364" spans="1:12" ht="10.5" customHeight="1" x14ac:dyDescent="0.2">
      <c r="A364" s="13"/>
      <c r="B364" s="13"/>
      <c r="C364" s="13"/>
      <c r="D364" s="13"/>
      <c r="E364" s="13"/>
      <c r="F364" s="13"/>
      <c r="G364" s="1"/>
      <c r="H364" s="1" t="s">
        <v>1565</v>
      </c>
      <c r="I364" s="1"/>
      <c r="J364" s="13"/>
      <c r="K364" s="13"/>
      <c r="L364" s="13"/>
    </row>
    <row r="365" spans="1:12" ht="10.5" customHeight="1" x14ac:dyDescent="0.2">
      <c r="A365" s="13"/>
      <c r="B365" s="13"/>
      <c r="C365" s="13"/>
      <c r="D365" s="13"/>
      <c r="E365" s="13"/>
      <c r="F365" s="13"/>
      <c r="G365" s="1"/>
      <c r="H365" s="1" t="s">
        <v>1566</v>
      </c>
      <c r="I365" s="1"/>
      <c r="J365" s="13"/>
      <c r="K365" s="13"/>
      <c r="L365" s="13"/>
    </row>
    <row r="366" spans="1:12" ht="10.5" customHeight="1" x14ac:dyDescent="0.2">
      <c r="L366" s="13"/>
    </row>
    <row r="367" spans="1:12" ht="10.5" customHeight="1" x14ac:dyDescent="0.2">
      <c r="L367" s="13"/>
    </row>
    <row r="368" spans="1:12" ht="10.5" customHeight="1" x14ac:dyDescent="0.2">
      <c r="L368" s="13"/>
    </row>
    <row r="369" spans="1:12" ht="10.5" customHeight="1" x14ac:dyDescent="0.2">
      <c r="L369" s="13"/>
    </row>
    <row r="370" spans="1:12" ht="10.5" customHeight="1" x14ac:dyDescent="0.2">
      <c r="L370" s="13"/>
    </row>
    <row r="371" spans="1:12" ht="10.5" customHeight="1" x14ac:dyDescent="0.2">
      <c r="L371" s="13"/>
    </row>
    <row r="372" spans="1:12" ht="10.5" customHeight="1" x14ac:dyDescent="0.2">
      <c r="L372" s="13"/>
    </row>
    <row r="373" spans="1:12" ht="10.5" customHeight="1" x14ac:dyDescent="0.2">
      <c r="L373" s="13"/>
    </row>
    <row r="374" spans="1:12" ht="10.5" customHeight="1" x14ac:dyDescent="0.2">
      <c r="L374" s="13"/>
    </row>
    <row r="375" spans="1:12" ht="10.5" customHeight="1" x14ac:dyDescent="0.2">
      <c r="L375" s="13"/>
    </row>
    <row r="376" spans="1:12" ht="10.5" customHeight="1" x14ac:dyDescent="0.2">
      <c r="L376" s="13"/>
    </row>
    <row r="377" spans="1:12" ht="10.5" customHeight="1" x14ac:dyDescent="0.2">
      <c r="L377" s="13"/>
    </row>
    <row r="378" spans="1:12" ht="10.5" customHeigh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</row>
    <row r="379" spans="1:12" ht="10.5" customHeigh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</row>
    <row r="380" spans="1:12" ht="10.5" customHeigh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</row>
    <row r="381" spans="1:12" ht="10.5" customHeigh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</row>
    <row r="382" spans="1:12" ht="10.5" customHeigh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</row>
    <row r="383" spans="1:12" ht="10.5" customHeigh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</row>
    <row r="384" spans="1:12" ht="17.25" customHeight="1" x14ac:dyDescent="0.2">
      <c r="L384" s="13"/>
    </row>
    <row r="385" spans="12:12" ht="10.5" customHeight="1" x14ac:dyDescent="0.2">
      <c r="L385" s="13"/>
    </row>
    <row r="386" spans="12:12" ht="10.5" customHeight="1" x14ac:dyDescent="0.2">
      <c r="L386" s="13"/>
    </row>
    <row r="387" spans="12:12" ht="26.25" customHeight="1" x14ac:dyDescent="0.2">
      <c r="L387" s="13"/>
    </row>
    <row r="388" spans="12:12" ht="10.5" customHeight="1" x14ac:dyDescent="0.2">
      <c r="L388" s="13"/>
    </row>
    <row r="389" spans="12:12" ht="10.5" customHeight="1" x14ac:dyDescent="0.2"/>
    <row r="390" spans="12:12" ht="10.5" customHeight="1" x14ac:dyDescent="0.2"/>
    <row r="391" spans="12:12" ht="10.5" customHeight="1" x14ac:dyDescent="0.2"/>
    <row r="392" spans="12:12" ht="15" customHeight="1" x14ac:dyDescent="0.2"/>
    <row r="393" spans="12:12" ht="15" customHeight="1" x14ac:dyDescent="0.2"/>
    <row r="394" spans="12:12" ht="15" customHeight="1" x14ac:dyDescent="0.2"/>
    <row r="395" spans="12:12" ht="15" customHeight="1" x14ac:dyDescent="0.2"/>
    <row r="396" spans="12:12" ht="15" customHeight="1" x14ac:dyDescent="0.2"/>
    <row r="397" spans="12:12" ht="15" customHeight="1" x14ac:dyDescent="0.2"/>
    <row r="398" spans="12:12" ht="15" customHeight="1" x14ac:dyDescent="0.2"/>
    <row r="399" spans="12:12" ht="15" customHeight="1" x14ac:dyDescent="0.2"/>
    <row r="400" spans="12:12" ht="15" customHeight="1" x14ac:dyDescent="0.2"/>
    <row r="401" spans="12:12" ht="15" customHeight="1" x14ac:dyDescent="0.2"/>
    <row r="402" spans="12:12" ht="15" customHeight="1" x14ac:dyDescent="0.2"/>
    <row r="403" spans="12:12" ht="15" customHeight="1" x14ac:dyDescent="0.2"/>
    <row r="404" spans="12:12" ht="15" customHeight="1" x14ac:dyDescent="0.2"/>
    <row r="405" spans="12:12" ht="15" customHeight="1" x14ac:dyDescent="0.2"/>
    <row r="406" spans="12:12" ht="15" customHeight="1" x14ac:dyDescent="0.2"/>
    <row r="407" spans="12:12" ht="15" customHeight="1" x14ac:dyDescent="0.2"/>
    <row r="408" spans="12:12" ht="15" customHeight="1" x14ac:dyDescent="0.2">
      <c r="L408" s="13"/>
    </row>
    <row r="409" spans="12:12" ht="15" customHeight="1" x14ac:dyDescent="0.2">
      <c r="L409" s="13"/>
    </row>
    <row r="410" spans="12:12" ht="15" customHeight="1" x14ac:dyDescent="0.2">
      <c r="L410" s="13"/>
    </row>
    <row r="411" spans="12:12" ht="10.5" customHeight="1" x14ac:dyDescent="0.2">
      <c r="L411" s="13"/>
    </row>
    <row r="412" spans="12:12" ht="10.5" customHeight="1" x14ac:dyDescent="0.2">
      <c r="L412" s="13"/>
    </row>
    <row r="413" spans="12:12" ht="18.75" customHeight="1" x14ac:dyDescent="0.2">
      <c r="L413" s="13"/>
    </row>
    <row r="414" spans="12:12" ht="9.75" customHeight="1" x14ac:dyDescent="0.2">
      <c r="L414" s="13"/>
    </row>
    <row r="415" spans="12:12" ht="10.5" customHeight="1" x14ac:dyDescent="0.2">
      <c r="L415" s="13"/>
    </row>
    <row r="416" spans="12:12" ht="10.5" customHeight="1" x14ac:dyDescent="0.2">
      <c r="L416" s="13"/>
    </row>
    <row r="417" spans="12:12" ht="10.5" customHeight="1" x14ac:dyDescent="0.2">
      <c r="L417" s="13"/>
    </row>
    <row r="418" spans="12:12" ht="10.5" customHeight="1" x14ac:dyDescent="0.2">
      <c r="L418" s="13"/>
    </row>
    <row r="419" spans="12:12" ht="10.5" customHeight="1" x14ac:dyDescent="0.2">
      <c r="L419" s="13"/>
    </row>
    <row r="420" spans="12:12" ht="10.5" customHeight="1" x14ac:dyDescent="0.2">
      <c r="L420" s="13"/>
    </row>
    <row r="421" spans="12:12" ht="10.5" customHeight="1" x14ac:dyDescent="0.2">
      <c r="L421" s="13"/>
    </row>
    <row r="422" spans="12:12" ht="10.5" customHeight="1" x14ac:dyDescent="0.2">
      <c r="L422" s="13"/>
    </row>
    <row r="423" spans="12:12" ht="10.5" customHeight="1" x14ac:dyDescent="0.2">
      <c r="L423" s="13"/>
    </row>
    <row r="424" spans="12:12" ht="10.5" customHeight="1" x14ac:dyDescent="0.2">
      <c r="L424" s="13"/>
    </row>
    <row r="425" spans="12:12" ht="10.5" customHeight="1" x14ac:dyDescent="0.2">
      <c r="L425" s="13"/>
    </row>
    <row r="426" spans="12:12" ht="10.5" customHeight="1" x14ac:dyDescent="0.2">
      <c r="L426" s="13"/>
    </row>
    <row r="427" spans="12:12" ht="10.5" customHeight="1" x14ac:dyDescent="0.2">
      <c r="L427" s="13"/>
    </row>
    <row r="428" spans="12:12" ht="10.5" customHeight="1" x14ac:dyDescent="0.2">
      <c r="L428" s="13"/>
    </row>
    <row r="429" spans="12:12" ht="10.5" customHeight="1" x14ac:dyDescent="0.2">
      <c r="L429" s="13"/>
    </row>
    <row r="430" spans="12:12" ht="10.5" customHeight="1" x14ac:dyDescent="0.2">
      <c r="L430" s="13"/>
    </row>
    <row r="431" spans="12:12" ht="10.5" customHeight="1" x14ac:dyDescent="0.2">
      <c r="L431" s="13"/>
    </row>
    <row r="432" spans="12:12" ht="10.5" customHeight="1" x14ac:dyDescent="0.2">
      <c r="L432" s="13"/>
    </row>
    <row r="433" spans="1:12" ht="10.5" customHeight="1" x14ac:dyDescent="0.2">
      <c r="L433" s="13"/>
    </row>
    <row r="434" spans="1:12" ht="10.5" customHeight="1" x14ac:dyDescent="0.2">
      <c r="L434" s="13"/>
    </row>
    <row r="435" spans="1:12" ht="10.5" customHeight="1" x14ac:dyDescent="0.2">
      <c r="L435" s="13"/>
    </row>
    <row r="436" spans="1:12" ht="10.5" customHeight="1" x14ac:dyDescent="0.2">
      <c r="L436" s="13"/>
    </row>
    <row r="437" spans="1:12" ht="10.5" customHeigh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</row>
    <row r="438" spans="1:12" ht="10.5" customHeigh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</row>
    <row r="439" spans="1:12" ht="10.5" customHeigh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</row>
    <row r="440" spans="1:12" ht="10.5" customHeigh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</row>
    <row r="441" spans="1:12" ht="10.5" customHeigh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</row>
    <row r="442" spans="1:12" ht="10.5" customHeigh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</row>
    <row r="443" spans="1:12" ht="10.5" customHeigh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</row>
    <row r="444" spans="1:12" ht="10.5" customHeigh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</row>
    <row r="445" spans="1:12" ht="10.5" customHeigh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</row>
    <row r="446" spans="1:12" ht="10.5" customHeigh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</row>
    <row r="447" spans="1:12" ht="10.5" customHeigh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</row>
    <row r="448" spans="1:12" ht="10.5" customHeigh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</row>
    <row r="449" spans="1:12" ht="10.5" customHeigh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</row>
    <row r="450" spans="1:12" ht="10.5" customHeigh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</row>
    <row r="451" spans="1:12" ht="10.5" customHeigh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</row>
    <row r="452" spans="1:12" ht="10.5" customHeigh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</row>
    <row r="453" spans="1:12" ht="10.5" customHeigh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</row>
    <row r="454" spans="1:12" ht="10.5" customHeigh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</row>
    <row r="455" spans="1:12" ht="10.5" customHeigh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</row>
    <row r="456" spans="1:12" ht="10.5" customHeigh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</row>
    <row r="457" spans="1:12" ht="10.5" customHeigh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</row>
    <row r="458" spans="1:12" ht="10.5" customHeigh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</row>
    <row r="459" spans="1:12" ht="10.5" customHeigh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</row>
    <row r="460" spans="1:12" ht="10.5" customHeigh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</row>
    <row r="461" spans="1:12" ht="10.5" customHeigh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</row>
    <row r="462" spans="1:12" ht="10.5" customHeigh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</row>
    <row r="463" spans="1:12" ht="10.5" customHeigh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</row>
    <row r="464" spans="1:12" ht="10.5" customHeigh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</row>
    <row r="465" spans="1:12" ht="10.5" customHeigh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</row>
    <row r="466" spans="1:12" ht="10.5" customHeigh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</row>
    <row r="467" spans="1:12" ht="10.5" customHeigh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</row>
    <row r="468" spans="1:12" ht="10.5" customHeigh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</row>
    <row r="469" spans="1:12" ht="10.5" customHeigh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</row>
    <row r="470" spans="1:12" ht="10.5" customHeigh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</row>
    <row r="471" spans="1:12" ht="10.5" customHeigh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</row>
    <row r="472" spans="1:12" ht="10.5" customHeigh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</row>
    <row r="473" spans="1:12" ht="10.5" customHeigh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</row>
    <row r="474" spans="1:12" ht="10.5" customHeigh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</row>
    <row r="475" spans="1:12" ht="10.5" customHeigh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</row>
    <row r="476" spans="1:12" ht="10.5" customHeigh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</row>
    <row r="477" spans="1:12" ht="10.5" customHeigh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</row>
    <row r="478" spans="1:12" ht="10.5" customHeigh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</row>
    <row r="479" spans="1:12" ht="10.5" customHeigh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</row>
    <row r="480" spans="1:12" ht="10.5" customHeigh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</row>
    <row r="481" spans="1:12" ht="10.5" customHeigh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</row>
    <row r="482" spans="1:12" ht="10.5" customHeigh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</row>
    <row r="483" spans="1:12" ht="10.5" customHeigh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</row>
    <row r="484" spans="1:12" ht="10.5" customHeigh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</row>
    <row r="485" spans="1:12" ht="10.5" customHeigh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</row>
    <row r="486" spans="1:12" ht="10.5" customHeigh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</row>
    <row r="487" spans="1:12" ht="10.5" customHeigh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</row>
    <row r="488" spans="1:12" ht="10.5" customHeigh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</row>
    <row r="489" spans="1:12" ht="10.5" customHeigh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</row>
    <row r="490" spans="1:12" ht="10.5" customHeigh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</row>
    <row r="491" spans="1:12" ht="10.5" customHeigh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</row>
    <row r="492" spans="1:12" ht="10.5" customHeigh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</row>
    <row r="493" spans="1:12" ht="10.5" customHeigh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</row>
    <row r="494" spans="1:12" ht="10.5" customHeigh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</row>
    <row r="495" spans="1:12" ht="10.5" customHeigh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</row>
    <row r="496" spans="1:12" ht="10.5" customHeigh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</row>
    <row r="497" spans="1:12" ht="10.5" customHeigh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</row>
    <row r="498" spans="1:12" ht="10.5" customHeigh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</row>
    <row r="499" spans="1:12" ht="10.5" customHeigh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</row>
    <row r="500" spans="1:12" ht="10.5" customHeigh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</row>
    <row r="501" spans="1:12" ht="10.5" customHeigh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</row>
    <row r="502" spans="1:12" ht="10.5" customHeigh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</row>
    <row r="503" spans="1:12" ht="10.5" customHeigh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</row>
    <row r="504" spans="1:12" ht="10.5" customHeigh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</row>
    <row r="505" spans="1:12" ht="10.5" customHeigh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</row>
    <row r="506" spans="1:12" ht="10.5" customHeigh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</row>
    <row r="507" spans="1:12" ht="10.5" customHeigh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</row>
    <row r="508" spans="1:12" ht="10.5" customHeigh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</row>
    <row r="509" spans="1:12" ht="10.5" customHeigh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</row>
    <row r="510" spans="1:12" ht="10.5" customHeigh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</row>
    <row r="511" spans="1:12" ht="10.5" customHeigh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</row>
    <row r="512" spans="1:12" ht="10.5" customHeigh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</row>
    <row r="513" spans="1:12" ht="10.5" customHeigh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</row>
    <row r="514" spans="1:12" ht="10.5" customHeigh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</row>
    <row r="515" spans="1:12" ht="10.5" customHeigh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</row>
    <row r="516" spans="1:12" ht="10.5" customHeigh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</row>
    <row r="517" spans="1:12" ht="10.5" customHeigh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</row>
    <row r="518" spans="1:12" ht="10.5" customHeigh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</row>
    <row r="519" spans="1:12" ht="10.5" customHeigh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</row>
    <row r="520" spans="1:12" ht="10.5" customHeigh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</row>
    <row r="521" spans="1:12" ht="10.5" customHeigh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</row>
    <row r="522" spans="1:12" ht="10.5" customHeigh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</row>
    <row r="523" spans="1:12" ht="10.5" customHeigh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</row>
    <row r="524" spans="1:12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</row>
    <row r="525" spans="1:12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</row>
    <row r="526" spans="1:12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</row>
    <row r="527" spans="1:12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</row>
    <row r="528" spans="1:12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</row>
    <row r="529" spans="1:12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</row>
    <row r="530" spans="1:12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</row>
    <row r="531" spans="1:12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</row>
    <row r="532" spans="1:12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</row>
    <row r="533" spans="1:12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</row>
    <row r="534" spans="1:12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</row>
    <row r="535" spans="1:12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</row>
    <row r="536" spans="1:12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</row>
    <row r="537" spans="1:12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</row>
    <row r="538" spans="1:12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</row>
    <row r="539" spans="1:12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</row>
    <row r="540" spans="1:12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</row>
    <row r="541" spans="1:12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</row>
    <row r="542" spans="1:12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</row>
    <row r="543" spans="1:12" x14ac:dyDescent="0.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</row>
    <row r="544" spans="1:12" x14ac:dyDescent="0.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</row>
    <row r="545" spans="1:12" x14ac:dyDescent="0.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</row>
    <row r="546" spans="1:12" x14ac:dyDescent="0.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</row>
    <row r="547" spans="1:12" x14ac:dyDescent="0.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</row>
    <row r="548" spans="1:12" x14ac:dyDescent="0.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</row>
    <row r="549" spans="1:12" x14ac:dyDescent="0.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</row>
    <row r="550" spans="1:12" x14ac:dyDescent="0.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</row>
    <row r="551" spans="1:12" x14ac:dyDescent="0.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</row>
    <row r="552" spans="1:12" x14ac:dyDescent="0.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</row>
    <row r="553" spans="1:12" x14ac:dyDescent="0.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</row>
    <row r="554" spans="1:12" x14ac:dyDescent="0.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</row>
    <row r="555" spans="1:12" x14ac:dyDescent="0.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</row>
    <row r="556" spans="1:12" x14ac:dyDescent="0.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</row>
    <row r="557" spans="1:12" x14ac:dyDescent="0.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</row>
    <row r="558" spans="1:12" x14ac:dyDescent="0.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</row>
    <row r="559" spans="1:12" x14ac:dyDescent="0.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</row>
    <row r="560" spans="1:12" x14ac:dyDescent="0.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</row>
    <row r="561" spans="1:12" x14ac:dyDescent="0.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</row>
    <row r="562" spans="1:12" x14ac:dyDescent="0.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</row>
    <row r="563" spans="1:12" x14ac:dyDescent="0.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</row>
    <row r="564" spans="1:12" x14ac:dyDescent="0.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</row>
    <row r="565" spans="1:12" x14ac:dyDescent="0.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</row>
    <row r="566" spans="1:12" x14ac:dyDescent="0.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</row>
    <row r="567" spans="1:12" x14ac:dyDescent="0.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</row>
    <row r="568" spans="1:12" x14ac:dyDescent="0.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</row>
    <row r="569" spans="1:12" x14ac:dyDescent="0.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</row>
    <row r="570" spans="1:12" x14ac:dyDescent="0.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</row>
    <row r="571" spans="1:12" x14ac:dyDescent="0.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</row>
    <row r="572" spans="1:12" x14ac:dyDescent="0.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</row>
    <row r="573" spans="1:12" x14ac:dyDescent="0.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</row>
    <row r="574" spans="1:12" x14ac:dyDescent="0.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</row>
    <row r="575" spans="1:12" x14ac:dyDescent="0.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</row>
    <row r="576" spans="1:12" x14ac:dyDescent="0.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</row>
    <row r="577" spans="1:12" x14ac:dyDescent="0.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</row>
    <row r="578" spans="1:12" x14ac:dyDescent="0.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</row>
    <row r="579" spans="1:12" x14ac:dyDescent="0.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</row>
    <row r="580" spans="1:12" x14ac:dyDescent="0.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</row>
    <row r="581" spans="1:12" x14ac:dyDescent="0.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</row>
    <row r="582" spans="1:12" x14ac:dyDescent="0.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</row>
    <row r="583" spans="1:12" x14ac:dyDescent="0.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</row>
    <row r="584" spans="1:12" x14ac:dyDescent="0.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</row>
    <row r="585" spans="1:12" x14ac:dyDescent="0.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</row>
    <row r="586" spans="1:12" x14ac:dyDescent="0.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</row>
    <row r="587" spans="1:12" x14ac:dyDescent="0.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</row>
    <row r="588" spans="1:12" x14ac:dyDescent="0.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</row>
    <row r="589" spans="1:12" x14ac:dyDescent="0.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</row>
    <row r="590" spans="1:12" x14ac:dyDescent="0.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</row>
    <row r="591" spans="1:12" x14ac:dyDescent="0.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</row>
    <row r="592" spans="1:12" x14ac:dyDescent="0.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</row>
    <row r="593" spans="1:12" x14ac:dyDescent="0.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</row>
    <row r="594" spans="1:12" x14ac:dyDescent="0.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</row>
    <row r="595" spans="1:12" x14ac:dyDescent="0.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</row>
    <row r="596" spans="1:12" x14ac:dyDescent="0.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</row>
    <row r="597" spans="1:12" x14ac:dyDescent="0.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</row>
    <row r="598" spans="1:12" x14ac:dyDescent="0.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</row>
    <row r="599" spans="1:12" x14ac:dyDescent="0.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</row>
    <row r="600" spans="1:12" x14ac:dyDescent="0.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</row>
    <row r="601" spans="1:12" x14ac:dyDescent="0.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</row>
    <row r="602" spans="1:12" x14ac:dyDescent="0.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</row>
    <row r="603" spans="1:12" x14ac:dyDescent="0.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</row>
    <row r="604" spans="1:12" x14ac:dyDescent="0.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</row>
    <row r="605" spans="1:12" x14ac:dyDescent="0.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</row>
    <row r="606" spans="1:12" x14ac:dyDescent="0.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</row>
    <row r="607" spans="1:12" x14ac:dyDescent="0.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</row>
    <row r="608" spans="1:12" x14ac:dyDescent="0.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</row>
    <row r="609" spans="1:12" x14ac:dyDescent="0.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</row>
    <row r="610" spans="1:12" x14ac:dyDescent="0.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</row>
    <row r="611" spans="1:12" x14ac:dyDescent="0.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</row>
    <row r="612" spans="1:12" x14ac:dyDescent="0.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</row>
    <row r="613" spans="1:12" x14ac:dyDescent="0.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</row>
    <row r="614" spans="1:12" x14ac:dyDescent="0.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</row>
    <row r="615" spans="1:12" x14ac:dyDescent="0.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</row>
    <row r="616" spans="1:12" x14ac:dyDescent="0.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</row>
    <row r="617" spans="1:12" x14ac:dyDescent="0.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</row>
    <row r="618" spans="1:12" x14ac:dyDescent="0.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</row>
    <row r="619" spans="1:12" x14ac:dyDescent="0.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</row>
    <row r="620" spans="1:12" x14ac:dyDescent="0.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</row>
    <row r="621" spans="1:12" x14ac:dyDescent="0.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</row>
    <row r="622" spans="1:12" x14ac:dyDescent="0.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</row>
    <row r="623" spans="1:12" x14ac:dyDescent="0.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</row>
    <row r="624" spans="1:12" x14ac:dyDescent="0.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</row>
    <row r="625" spans="1:12" x14ac:dyDescent="0.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</row>
    <row r="626" spans="1:12" x14ac:dyDescent="0.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</row>
    <row r="627" spans="1:12" x14ac:dyDescent="0.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</row>
    <row r="628" spans="1:12" x14ac:dyDescent="0.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</row>
    <row r="629" spans="1:12" x14ac:dyDescent="0.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</row>
    <row r="630" spans="1:12" x14ac:dyDescent="0.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</row>
    <row r="631" spans="1:12" x14ac:dyDescent="0.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</row>
    <row r="632" spans="1:12" x14ac:dyDescent="0.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</row>
    <row r="633" spans="1:12" x14ac:dyDescent="0.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</row>
    <row r="634" spans="1:12" x14ac:dyDescent="0.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</row>
    <row r="635" spans="1:12" x14ac:dyDescent="0.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</row>
    <row r="636" spans="1:12" x14ac:dyDescent="0.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</row>
    <row r="637" spans="1:12" x14ac:dyDescent="0.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</row>
    <row r="638" spans="1:12" x14ac:dyDescent="0.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</row>
    <row r="639" spans="1:12" x14ac:dyDescent="0.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</row>
    <row r="640" spans="1:12" x14ac:dyDescent="0.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</row>
    <row r="641" spans="1:12" x14ac:dyDescent="0.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</row>
    <row r="642" spans="1:12" x14ac:dyDescent="0.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</row>
    <row r="643" spans="1:12" x14ac:dyDescent="0.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</row>
    <row r="644" spans="1:12" x14ac:dyDescent="0.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</row>
    <row r="645" spans="1:12" x14ac:dyDescent="0.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</row>
    <row r="646" spans="1:12" x14ac:dyDescent="0.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</row>
    <row r="647" spans="1:12" x14ac:dyDescent="0.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</row>
    <row r="648" spans="1:12" x14ac:dyDescent="0.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</row>
    <row r="649" spans="1:12" x14ac:dyDescent="0.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</row>
    <row r="650" spans="1:12" x14ac:dyDescent="0.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</row>
    <row r="651" spans="1:12" x14ac:dyDescent="0.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</row>
    <row r="652" spans="1:12" x14ac:dyDescent="0.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</row>
    <row r="653" spans="1:12" x14ac:dyDescent="0.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</row>
    <row r="654" spans="1:12" x14ac:dyDescent="0.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</row>
    <row r="655" spans="1:12" x14ac:dyDescent="0.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</row>
    <row r="656" spans="1:12" x14ac:dyDescent="0.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</row>
    <row r="657" spans="1:12" x14ac:dyDescent="0.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</row>
    <row r="658" spans="1:12" x14ac:dyDescent="0.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</row>
    <row r="659" spans="1:12" x14ac:dyDescent="0.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</row>
    <row r="660" spans="1:12" x14ac:dyDescent="0.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</row>
    <row r="661" spans="1:12" x14ac:dyDescent="0.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</row>
    <row r="662" spans="1:12" x14ac:dyDescent="0.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</row>
    <row r="663" spans="1:12" x14ac:dyDescent="0.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</row>
    <row r="664" spans="1:12" x14ac:dyDescent="0.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</row>
    <row r="665" spans="1:12" x14ac:dyDescent="0.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</row>
    <row r="666" spans="1:12" x14ac:dyDescent="0.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</row>
    <row r="667" spans="1:12" x14ac:dyDescent="0.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</row>
    <row r="668" spans="1:12" x14ac:dyDescent="0.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</row>
    <row r="669" spans="1:12" x14ac:dyDescent="0.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</row>
    <row r="670" spans="1:12" x14ac:dyDescent="0.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</row>
    <row r="671" spans="1:12" x14ac:dyDescent="0.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</row>
    <row r="672" spans="1:12" x14ac:dyDescent="0.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</row>
    <row r="673" spans="1:12" x14ac:dyDescent="0.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</row>
    <row r="674" spans="1:12" x14ac:dyDescent="0.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</row>
    <row r="675" spans="1:12" x14ac:dyDescent="0.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</row>
    <row r="676" spans="1:12" x14ac:dyDescent="0.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</row>
    <row r="677" spans="1:12" x14ac:dyDescent="0.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</row>
    <row r="678" spans="1:12" x14ac:dyDescent="0.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</row>
    <row r="679" spans="1:12" x14ac:dyDescent="0.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</row>
    <row r="680" spans="1:12" x14ac:dyDescent="0.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</row>
    <row r="681" spans="1:12" x14ac:dyDescent="0.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</row>
    <row r="682" spans="1:12" x14ac:dyDescent="0.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</row>
    <row r="683" spans="1:12" x14ac:dyDescent="0.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</row>
    <row r="684" spans="1:12" x14ac:dyDescent="0.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</row>
    <row r="685" spans="1:12" x14ac:dyDescent="0.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</row>
    <row r="686" spans="1:12" x14ac:dyDescent="0.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</row>
    <row r="687" spans="1:12" x14ac:dyDescent="0.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</row>
    <row r="688" spans="1:12" x14ac:dyDescent="0.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</row>
    <row r="689" spans="1:12" x14ac:dyDescent="0.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</row>
    <row r="690" spans="1:12" x14ac:dyDescent="0.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</row>
    <row r="691" spans="1:12" x14ac:dyDescent="0.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</row>
    <row r="692" spans="1:12" x14ac:dyDescent="0.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</row>
    <row r="693" spans="1:12" x14ac:dyDescent="0.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</row>
    <row r="694" spans="1:12" x14ac:dyDescent="0.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</row>
    <row r="695" spans="1:12" x14ac:dyDescent="0.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</row>
    <row r="696" spans="1:12" x14ac:dyDescent="0.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</row>
    <row r="697" spans="1:12" x14ac:dyDescent="0.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</row>
    <row r="698" spans="1:12" x14ac:dyDescent="0.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</row>
    <row r="699" spans="1:12" x14ac:dyDescent="0.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</row>
    <row r="700" spans="1:12" x14ac:dyDescent="0.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</row>
    <row r="701" spans="1:12" x14ac:dyDescent="0.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</row>
    <row r="702" spans="1:12" x14ac:dyDescent="0.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</row>
    <row r="703" spans="1:12" x14ac:dyDescent="0.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</row>
    <row r="704" spans="1:12" x14ac:dyDescent="0.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</row>
    <row r="705" spans="1:12" x14ac:dyDescent="0.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</row>
    <row r="706" spans="1:12" x14ac:dyDescent="0.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</row>
    <row r="707" spans="1:12" x14ac:dyDescent="0.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</row>
    <row r="708" spans="1:12" x14ac:dyDescent="0.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</row>
    <row r="709" spans="1:12" x14ac:dyDescent="0.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</row>
    <row r="710" spans="1:12" x14ac:dyDescent="0.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</row>
    <row r="711" spans="1:12" x14ac:dyDescent="0.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</row>
    <row r="712" spans="1:12" x14ac:dyDescent="0.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</row>
    <row r="713" spans="1:12" x14ac:dyDescent="0.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</row>
    <row r="714" spans="1:12" x14ac:dyDescent="0.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</row>
    <row r="715" spans="1:12" x14ac:dyDescent="0.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</row>
    <row r="716" spans="1:12" x14ac:dyDescent="0.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</row>
    <row r="717" spans="1:12" x14ac:dyDescent="0.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</row>
    <row r="718" spans="1:12" x14ac:dyDescent="0.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</row>
    <row r="719" spans="1:12" x14ac:dyDescent="0.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</row>
    <row r="720" spans="1:12" x14ac:dyDescent="0.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</row>
    <row r="721" spans="1:12" x14ac:dyDescent="0.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</row>
    <row r="722" spans="1:12" x14ac:dyDescent="0.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</row>
    <row r="723" spans="1:12" x14ac:dyDescent="0.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</row>
    <row r="724" spans="1:12" x14ac:dyDescent="0.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</row>
    <row r="725" spans="1:12" x14ac:dyDescent="0.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</row>
    <row r="726" spans="1:12" x14ac:dyDescent="0.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</row>
    <row r="727" spans="1:12" x14ac:dyDescent="0.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</row>
    <row r="728" spans="1:12" x14ac:dyDescent="0.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</row>
    <row r="729" spans="1:12" x14ac:dyDescent="0.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</row>
    <row r="730" spans="1:12" x14ac:dyDescent="0.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</row>
    <row r="731" spans="1:12" x14ac:dyDescent="0.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</row>
    <row r="732" spans="1:12" x14ac:dyDescent="0.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</row>
    <row r="733" spans="1:12" x14ac:dyDescent="0.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</row>
    <row r="734" spans="1:12" x14ac:dyDescent="0.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</row>
    <row r="735" spans="1:12" x14ac:dyDescent="0.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</row>
    <row r="736" spans="1:12" x14ac:dyDescent="0.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</row>
    <row r="737" spans="1:12" x14ac:dyDescent="0.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</row>
    <row r="738" spans="1:12" x14ac:dyDescent="0.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</row>
    <row r="739" spans="1:12" x14ac:dyDescent="0.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</row>
    <row r="740" spans="1:12" x14ac:dyDescent="0.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</row>
    <row r="741" spans="1:12" x14ac:dyDescent="0.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</row>
    <row r="742" spans="1:12" x14ac:dyDescent="0.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</row>
    <row r="743" spans="1:12" x14ac:dyDescent="0.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</row>
    <row r="744" spans="1:12" x14ac:dyDescent="0.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</row>
    <row r="745" spans="1:12" x14ac:dyDescent="0.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</row>
    <row r="746" spans="1:12" x14ac:dyDescent="0.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</row>
    <row r="747" spans="1:12" x14ac:dyDescent="0.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</row>
    <row r="748" spans="1:12" x14ac:dyDescent="0.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</row>
    <row r="749" spans="1:12" x14ac:dyDescent="0.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</row>
    <row r="750" spans="1:12" x14ac:dyDescent="0.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</row>
    <row r="751" spans="1:12" x14ac:dyDescent="0.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</row>
    <row r="752" spans="1:12" x14ac:dyDescent="0.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</row>
    <row r="753" spans="1:12" x14ac:dyDescent="0.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</row>
    <row r="754" spans="1:12" x14ac:dyDescent="0.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</row>
    <row r="755" spans="1:12" x14ac:dyDescent="0.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</row>
    <row r="756" spans="1:12" x14ac:dyDescent="0.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</row>
    <row r="757" spans="1:12" x14ac:dyDescent="0.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</row>
    <row r="758" spans="1:12" x14ac:dyDescent="0.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</row>
    <row r="759" spans="1:12" x14ac:dyDescent="0.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</row>
    <row r="760" spans="1:12" x14ac:dyDescent="0.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</row>
    <row r="761" spans="1:12" x14ac:dyDescent="0.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</row>
    <row r="762" spans="1:12" x14ac:dyDescent="0.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</row>
    <row r="763" spans="1:12" x14ac:dyDescent="0.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</row>
    <row r="764" spans="1:12" x14ac:dyDescent="0.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</row>
    <row r="765" spans="1:12" x14ac:dyDescent="0.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</row>
    <row r="766" spans="1:12" x14ac:dyDescent="0.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</row>
    <row r="767" spans="1:12" x14ac:dyDescent="0.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</row>
    <row r="768" spans="1:12" x14ac:dyDescent="0.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</row>
    <row r="769" spans="1:12" x14ac:dyDescent="0.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</row>
    <row r="770" spans="1:12" x14ac:dyDescent="0.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</row>
    <row r="771" spans="1:12" x14ac:dyDescent="0.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</row>
    <row r="772" spans="1:12" x14ac:dyDescent="0.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</row>
    <row r="773" spans="1:12" x14ac:dyDescent="0.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</row>
    <row r="774" spans="1:12" x14ac:dyDescent="0.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</row>
    <row r="775" spans="1:12" x14ac:dyDescent="0.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</row>
    <row r="776" spans="1:12" x14ac:dyDescent="0.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</row>
    <row r="777" spans="1:12" x14ac:dyDescent="0.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</row>
    <row r="778" spans="1:12" x14ac:dyDescent="0.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</row>
    <row r="779" spans="1:12" x14ac:dyDescent="0.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</row>
    <row r="780" spans="1:12" x14ac:dyDescent="0.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</row>
    <row r="781" spans="1:12" x14ac:dyDescent="0.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</row>
    <row r="782" spans="1:12" x14ac:dyDescent="0.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</row>
  </sheetData>
  <sheetProtection algorithmName="SHA-512" hashValue="lTQdmYkkTRXHq3FoH2oS0kkfPgGKNCHHjrFntay8njH9oeG9Lb3jmbdXlYk3eFKCoM9k3830SGlndu4voRgUbw==" saltValue="72I+U3D/0CbgBzOTwGcOpA==" spinCount="100000" sheet="1" objects="1" scenarios="1"/>
  <mergeCells count="28">
    <mergeCell ref="I162:J162"/>
    <mergeCell ref="A41:K41"/>
    <mergeCell ref="A40:K40"/>
    <mergeCell ref="A42:K42"/>
    <mergeCell ref="E9:G9"/>
    <mergeCell ref="F10:H10"/>
    <mergeCell ref="I84:J84"/>
    <mergeCell ref="C33:K33"/>
    <mergeCell ref="B34:K34"/>
    <mergeCell ref="C35:K35"/>
    <mergeCell ref="B36:K36"/>
    <mergeCell ref="C37:K37"/>
    <mergeCell ref="B38:K38"/>
    <mergeCell ref="H353:I353"/>
    <mergeCell ref="B303:C303"/>
    <mergeCell ref="B306:C306"/>
    <mergeCell ref="D303:E303"/>
    <mergeCell ref="D306:E306"/>
    <mergeCell ref="H351:I351"/>
    <mergeCell ref="H352:I352"/>
    <mergeCell ref="A273:K273"/>
    <mergeCell ref="B272:K272"/>
    <mergeCell ref="F213:G213"/>
    <mergeCell ref="F214:H214"/>
    <mergeCell ref="H213:J213"/>
    <mergeCell ref="I238:J238"/>
    <mergeCell ref="A258:B258"/>
    <mergeCell ref="A260:B260"/>
  </mergeCells>
  <phoneticPr fontId="2" type="noConversion"/>
  <pageMargins left="0" right="0" top="0" bottom="0" header="0.5" footer="0.5"/>
  <pageSetup scale="98" orientation="portrait" r:id="rId1"/>
  <headerFooter alignWithMargins="0"/>
  <rowBreaks count="5" manualBreakCount="5">
    <brk id="80" max="16383" man="1"/>
    <brk id="159" max="16383" man="1"/>
    <brk id="235" max="16383" man="1"/>
    <brk id="314" max="16383" man="1"/>
    <brk id="383" max="16383" man="1"/>
  </rowBreaks>
  <colBreaks count="1" manualBreakCount="1">
    <brk id="1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67"/>
  <sheetViews>
    <sheetView zoomScaleNormal="100" workbookViewId="0">
      <selection activeCell="L6" sqref="L6"/>
    </sheetView>
  </sheetViews>
  <sheetFormatPr defaultRowHeight="12.75" x14ac:dyDescent="0.2"/>
  <cols>
    <col min="7" max="7" width="10.140625" bestFit="1" customWidth="1"/>
    <col min="10" max="10" width="11" customWidth="1"/>
  </cols>
  <sheetData>
    <row r="1" spans="1:10" x14ac:dyDescent="0.2">
      <c r="J1" s="171"/>
    </row>
    <row r="6" spans="1:10" x14ac:dyDescent="0.2">
      <c r="C6" s="2"/>
      <c r="D6" s="179"/>
      <c r="E6" s="2"/>
      <c r="F6" s="2"/>
      <c r="G6" s="2"/>
    </row>
    <row r="7" spans="1:10" x14ac:dyDescent="0.2">
      <c r="C7" s="2"/>
      <c r="D7" s="180"/>
      <c r="F7" s="2"/>
      <c r="G7" s="2"/>
    </row>
    <row r="8" spans="1:10" ht="26.25" x14ac:dyDescent="0.4">
      <c r="C8" s="2"/>
      <c r="D8" s="179"/>
      <c r="E8" s="177" t="s">
        <v>261</v>
      </c>
      <c r="F8" s="2"/>
      <c r="G8" s="2"/>
    </row>
    <row r="9" spans="1:10" x14ac:dyDescent="0.2">
      <c r="C9" s="2"/>
      <c r="D9" s="180"/>
      <c r="E9" s="2"/>
      <c r="F9" s="2"/>
      <c r="G9" s="2"/>
    </row>
    <row r="10" spans="1:10" x14ac:dyDescent="0.2">
      <c r="C10" s="2"/>
      <c r="D10" s="179"/>
      <c r="E10" s="2"/>
      <c r="F10" s="2"/>
      <c r="G10" s="2"/>
    </row>
    <row r="11" spans="1:10" ht="18" x14ac:dyDescent="0.25">
      <c r="A11" s="176" t="s">
        <v>262</v>
      </c>
    </row>
    <row r="12" spans="1:10" x14ac:dyDescent="0.2">
      <c r="A12" t="s">
        <v>263</v>
      </c>
    </row>
    <row r="13" spans="1:10" x14ac:dyDescent="0.2">
      <c r="A13" t="s">
        <v>264</v>
      </c>
    </row>
    <row r="15" spans="1:10" x14ac:dyDescent="0.2">
      <c r="A15" s="175" t="s">
        <v>506</v>
      </c>
    </row>
    <row r="16" spans="1:10" x14ac:dyDescent="0.2">
      <c r="C16" t="s">
        <v>402</v>
      </c>
    </row>
    <row r="18" spans="1:3" x14ac:dyDescent="0.2">
      <c r="A18" s="175" t="s">
        <v>403</v>
      </c>
      <c r="C18" t="s">
        <v>404</v>
      </c>
    </row>
    <row r="19" spans="1:3" x14ac:dyDescent="0.2">
      <c r="A19" s="67"/>
    </row>
    <row r="20" spans="1:3" x14ac:dyDescent="0.2">
      <c r="A20" s="175" t="s">
        <v>405</v>
      </c>
      <c r="C20" t="s">
        <v>514</v>
      </c>
    </row>
    <row r="21" spans="1:3" x14ac:dyDescent="0.2">
      <c r="A21" s="67"/>
    </row>
    <row r="22" spans="1:3" x14ac:dyDescent="0.2">
      <c r="A22" s="175" t="s">
        <v>515</v>
      </c>
      <c r="C22" t="s">
        <v>454</v>
      </c>
    </row>
    <row r="23" spans="1:3" x14ac:dyDescent="0.2">
      <c r="A23" s="67"/>
      <c r="C23" t="s">
        <v>516</v>
      </c>
    </row>
    <row r="24" spans="1:3" x14ac:dyDescent="0.2">
      <c r="A24" s="67"/>
    </row>
    <row r="25" spans="1:3" x14ac:dyDescent="0.2">
      <c r="A25" s="175" t="s">
        <v>517</v>
      </c>
      <c r="C25" t="s">
        <v>518</v>
      </c>
    </row>
    <row r="26" spans="1:3" x14ac:dyDescent="0.2">
      <c r="A26" s="67"/>
    </row>
    <row r="27" spans="1:3" x14ac:dyDescent="0.2">
      <c r="A27" s="175" t="s">
        <v>519</v>
      </c>
      <c r="C27" t="s">
        <v>520</v>
      </c>
    </row>
    <row r="28" spans="1:3" x14ac:dyDescent="0.2">
      <c r="A28" s="67"/>
    </row>
    <row r="29" spans="1:3" x14ac:dyDescent="0.2">
      <c r="A29" s="175" t="s">
        <v>521</v>
      </c>
      <c r="C29" t="s">
        <v>522</v>
      </c>
    </row>
    <row r="30" spans="1:3" x14ac:dyDescent="0.2">
      <c r="A30" s="67"/>
    </row>
    <row r="31" spans="1:3" x14ac:dyDescent="0.2">
      <c r="A31" s="175" t="s">
        <v>234</v>
      </c>
      <c r="C31" t="s">
        <v>455</v>
      </c>
    </row>
    <row r="32" spans="1:3" x14ac:dyDescent="0.2">
      <c r="A32" s="67"/>
    </row>
    <row r="33" spans="1:9" x14ac:dyDescent="0.2">
      <c r="A33" s="175" t="s">
        <v>523</v>
      </c>
      <c r="C33" t="s">
        <v>524</v>
      </c>
    </row>
    <row r="34" spans="1:9" x14ac:dyDescent="0.2">
      <c r="A34" s="67"/>
      <c r="C34" t="s">
        <v>525</v>
      </c>
    </row>
    <row r="35" spans="1:9" x14ac:dyDescent="0.2">
      <c r="A35" s="67"/>
    </row>
    <row r="36" spans="1:9" x14ac:dyDescent="0.2">
      <c r="A36" s="178" t="s">
        <v>526</v>
      </c>
      <c r="C36" t="s">
        <v>527</v>
      </c>
    </row>
    <row r="37" spans="1:9" x14ac:dyDescent="0.2">
      <c r="C37" t="s">
        <v>528</v>
      </c>
    </row>
    <row r="38" spans="1:9" x14ac:dyDescent="0.2">
      <c r="C38" t="s">
        <v>529</v>
      </c>
    </row>
    <row r="39" spans="1:9" ht="13.5" thickBot="1" x14ac:dyDescent="0.25">
      <c r="C39" s="67" t="s">
        <v>530</v>
      </c>
    </row>
    <row r="40" spans="1:9" x14ac:dyDescent="0.2">
      <c r="D40" s="50" t="s">
        <v>507</v>
      </c>
      <c r="E40" s="172">
        <f>'Info Page'!D65</f>
        <v>0</v>
      </c>
      <c r="F40" s="173"/>
      <c r="G40" s="780"/>
      <c r="H40" s="781" t="s">
        <v>1352</v>
      </c>
      <c r="I40" s="782"/>
    </row>
    <row r="41" spans="1:9" x14ac:dyDescent="0.2">
      <c r="G41" s="783"/>
      <c r="H41" s="784" t="s">
        <v>1001</v>
      </c>
      <c r="I41" s="785"/>
    </row>
    <row r="42" spans="1:9" x14ac:dyDescent="0.2">
      <c r="G42" s="962" t="e">
        <f ca="1">'Info Page'!E67</f>
        <v>#N/A</v>
      </c>
      <c r="H42" s="786" t="s">
        <v>890</v>
      </c>
      <c r="I42" s="961" t="e">
        <f ca="1">'Info Page'!G67</f>
        <v>#N/A</v>
      </c>
    </row>
    <row r="43" spans="1:9" x14ac:dyDescent="0.2">
      <c r="B43" s="50" t="s">
        <v>232</v>
      </c>
      <c r="C43" s="172">
        <f>'Info Page'!D84</f>
        <v>0</v>
      </c>
      <c r="D43" s="3"/>
      <c r="E43" s="3"/>
      <c r="G43" s="783"/>
      <c r="H43" s="787" t="s">
        <v>1002</v>
      </c>
      <c r="I43" s="785"/>
    </row>
    <row r="44" spans="1:9" ht="13.5" thickBot="1" x14ac:dyDescent="0.25">
      <c r="G44" s="788"/>
      <c r="H44" s="789" t="s">
        <v>1003</v>
      </c>
      <c r="I44" s="790"/>
    </row>
    <row r="45" spans="1:9" x14ac:dyDescent="0.2">
      <c r="B45" s="50" t="s">
        <v>447</v>
      </c>
      <c r="C45" s="172">
        <f>'Info Page'!D79</f>
        <v>0</v>
      </c>
      <c r="D45" s="3"/>
      <c r="E45" s="3"/>
      <c r="H45" s="64" t="s">
        <v>1353</v>
      </c>
    </row>
    <row r="46" spans="1:9" x14ac:dyDescent="0.2">
      <c r="H46" s="64" t="s">
        <v>1369</v>
      </c>
    </row>
    <row r="47" spans="1:9" x14ac:dyDescent="0.2">
      <c r="H47" s="64" t="s">
        <v>1361</v>
      </c>
    </row>
    <row r="48" spans="1:9" ht="9.9499999999999993" customHeight="1" x14ac:dyDescent="0.2"/>
    <row r="49" spans="1:10" ht="12.75" customHeight="1" x14ac:dyDescent="0.2">
      <c r="A49" s="77" t="s">
        <v>231</v>
      </c>
      <c r="B49" s="3"/>
      <c r="C49" s="3"/>
      <c r="D49" s="3"/>
      <c r="E49" s="3"/>
      <c r="F49" t="s">
        <v>427</v>
      </c>
      <c r="H49" s="172">
        <f>'Info Page'!C6</f>
        <v>0</v>
      </c>
      <c r="I49" s="3"/>
      <c r="J49" s="3"/>
    </row>
    <row r="50" spans="1:10" ht="9.9499999999999993" customHeight="1" x14ac:dyDescent="0.2"/>
    <row r="51" spans="1:10" x14ac:dyDescent="0.2">
      <c r="A51" s="77" t="s">
        <v>231</v>
      </c>
      <c r="B51" s="3"/>
      <c r="C51" s="3"/>
      <c r="D51" s="3"/>
      <c r="E51" s="3"/>
      <c r="F51" t="s">
        <v>346</v>
      </c>
      <c r="G51" s="174">
        <f ca="1">'Info Page'!H6</f>
        <v>42823.62944016204</v>
      </c>
      <c r="H51" s="3"/>
      <c r="I51" s="3"/>
    </row>
    <row r="56" spans="1:10" ht="18.75" x14ac:dyDescent="0.3">
      <c r="F56" s="65" t="s">
        <v>452</v>
      </c>
    </row>
    <row r="62" spans="1:10" ht="15.75" x14ac:dyDescent="0.25">
      <c r="B62" s="183"/>
      <c r="C62" s="183"/>
    </row>
    <row r="65" spans="2:11" x14ac:dyDescent="0.2">
      <c r="B65" s="175" t="s">
        <v>70</v>
      </c>
    </row>
    <row r="67" spans="2:11" x14ac:dyDescent="0.2">
      <c r="B67" s="175" t="s">
        <v>71</v>
      </c>
    </row>
    <row r="69" spans="2:11" x14ac:dyDescent="0.2">
      <c r="B69" s="182" t="s">
        <v>72</v>
      </c>
      <c r="K69" s="2"/>
    </row>
    <row r="70" spans="2:11" x14ac:dyDescent="0.2">
      <c r="B70" s="141" t="s">
        <v>453</v>
      </c>
      <c r="K70" s="2"/>
    </row>
    <row r="71" spans="2:11" x14ac:dyDescent="0.2">
      <c r="K71" s="2"/>
    </row>
    <row r="77" spans="2:11" ht="15.75" x14ac:dyDescent="0.25">
      <c r="B77" s="183" t="s">
        <v>73</v>
      </c>
    </row>
    <row r="78" spans="2:11" x14ac:dyDescent="0.2">
      <c r="B78" t="s">
        <v>74</v>
      </c>
    </row>
    <row r="79" spans="2:11" x14ac:dyDescent="0.2">
      <c r="B79" t="s">
        <v>75</v>
      </c>
    </row>
    <row r="80" spans="2:11" x14ac:dyDescent="0.2">
      <c r="B80" t="s">
        <v>17</v>
      </c>
    </row>
    <row r="81" spans="2:18" x14ac:dyDescent="0.2">
      <c r="B81" t="s">
        <v>18</v>
      </c>
    </row>
    <row r="82" spans="2:18" x14ac:dyDescent="0.2">
      <c r="B82" t="s">
        <v>19</v>
      </c>
    </row>
    <row r="83" spans="2:18" x14ac:dyDescent="0.2">
      <c r="B83" t="s">
        <v>20</v>
      </c>
    </row>
    <row r="84" spans="2:18" x14ac:dyDescent="0.2">
      <c r="B84" t="s">
        <v>21</v>
      </c>
    </row>
    <row r="85" spans="2:18" x14ac:dyDescent="0.2">
      <c r="B85" t="s">
        <v>22</v>
      </c>
    </row>
    <row r="86" spans="2:18" x14ac:dyDescent="0.2">
      <c r="B86" t="s">
        <v>63</v>
      </c>
    </row>
    <row r="93" spans="2:18" x14ac:dyDescent="0.2">
      <c r="R93" s="181"/>
    </row>
    <row r="98" spans="1:11" x14ac:dyDescent="0.2">
      <c r="A98" t="s">
        <v>301</v>
      </c>
      <c r="C98" s="172">
        <f>'Info Page'!D80</f>
        <v>0</v>
      </c>
      <c r="D98" s="3"/>
      <c r="E98" s="3"/>
      <c r="F98" s="2"/>
      <c r="G98" s="2"/>
      <c r="H98" s="2"/>
      <c r="I98" s="2"/>
    </row>
    <row r="100" spans="1:11" x14ac:dyDescent="0.2">
      <c r="A100" t="s">
        <v>231</v>
      </c>
      <c r="B100" s="3"/>
      <c r="C100" s="3"/>
      <c r="D100" s="3"/>
      <c r="E100" s="3"/>
      <c r="F100" t="s">
        <v>427</v>
      </c>
      <c r="H100" s="172">
        <f>'Info Page'!C6</f>
        <v>0</v>
      </c>
      <c r="I100" s="3"/>
      <c r="J100" s="3"/>
    </row>
    <row r="102" spans="1:11" x14ac:dyDescent="0.2">
      <c r="A102" t="s">
        <v>231</v>
      </c>
      <c r="B102" s="3"/>
      <c r="C102" s="3"/>
      <c r="D102" s="3"/>
      <c r="E102" s="3"/>
      <c r="F102" t="s">
        <v>346</v>
      </c>
      <c r="G102" s="174">
        <f ca="1">'Info Page'!H6</f>
        <v>42823.62944016204</v>
      </c>
      <c r="H102" s="3"/>
      <c r="I102" s="3"/>
    </row>
    <row r="109" spans="1:11" x14ac:dyDescent="0.2">
      <c r="A109" s="362"/>
    </row>
    <row r="110" spans="1:11" x14ac:dyDescent="0.2">
      <c r="A110" s="362"/>
      <c r="B110" s="94"/>
      <c r="C110" s="94"/>
      <c r="D110" s="94"/>
      <c r="E110" s="94"/>
      <c r="F110" s="94"/>
      <c r="G110" s="94"/>
      <c r="H110" s="94"/>
      <c r="I110" s="98"/>
      <c r="J110" s="94"/>
      <c r="K110" s="94"/>
    </row>
    <row r="111" spans="1:11" x14ac:dyDescent="0.2">
      <c r="A111" s="362"/>
      <c r="B111" s="98"/>
      <c r="C111" s="98"/>
      <c r="D111" s="98"/>
      <c r="E111" s="98"/>
      <c r="F111" s="98"/>
      <c r="G111" s="98"/>
      <c r="H111" s="98"/>
      <c r="I111" s="94"/>
      <c r="J111" s="98"/>
      <c r="K111" s="98"/>
    </row>
    <row r="112" spans="1:11" x14ac:dyDescent="0.2">
      <c r="A112" s="442"/>
      <c r="B112" s="94"/>
      <c r="C112" s="94"/>
      <c r="D112" s="94"/>
      <c r="E112" s="303" t="s">
        <v>198</v>
      </c>
      <c r="F112" s="466">
        <f>'Info Page'!D84</f>
        <v>0</v>
      </c>
      <c r="G112" s="364"/>
      <c r="H112" s="364"/>
      <c r="I112" s="303" t="s">
        <v>642</v>
      </c>
      <c r="J112" s="955">
        <f>'Info Page'!D82</f>
        <v>0</v>
      </c>
    </row>
    <row r="113" spans="1:11" x14ac:dyDescent="0.2">
      <c r="A113" s="442"/>
      <c r="B113" s="94"/>
      <c r="C113" s="94"/>
      <c r="D113" s="94"/>
      <c r="E113" s="303" t="s">
        <v>643</v>
      </c>
      <c r="F113" s="449">
        <f>'Info Page'!D81</f>
        <v>0</v>
      </c>
      <c r="G113" s="866">
        <f>'Info Page'!D79</f>
        <v>0</v>
      </c>
      <c r="H113" s="154"/>
      <c r="I113" s="303" t="s">
        <v>170</v>
      </c>
      <c r="J113" s="955">
        <f>'Info Page'!D65</f>
        <v>0</v>
      </c>
    </row>
    <row r="114" spans="1:11" x14ac:dyDescent="0.2">
      <c r="A114" s="442"/>
      <c r="B114" s="94"/>
      <c r="C114" s="94"/>
      <c r="D114" s="94"/>
      <c r="E114" s="154"/>
      <c r="F114" s="450" t="s">
        <v>481</v>
      </c>
      <c r="G114" s="451" t="s">
        <v>358</v>
      </c>
      <c r="H114" s="154"/>
      <c r="I114" s="154"/>
      <c r="J114" s="154"/>
    </row>
    <row r="115" spans="1:11" x14ac:dyDescent="0.2">
      <c r="A115" s="442"/>
      <c r="B115" s="94"/>
      <c r="C115" s="94"/>
      <c r="D115" s="94"/>
      <c r="E115" s="94"/>
      <c r="F115" s="154"/>
      <c r="G115" s="154"/>
      <c r="H115" s="154"/>
      <c r="I115" s="154"/>
      <c r="J115" s="296"/>
      <c r="K115" s="400"/>
    </row>
    <row r="116" spans="1:11" x14ac:dyDescent="0.2">
      <c r="A116" s="442"/>
      <c r="B116" s="94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1:11" x14ac:dyDescent="0.2">
      <c r="A117" s="442"/>
      <c r="B117" s="94"/>
      <c r="C117" s="94"/>
      <c r="D117" s="94"/>
      <c r="E117" s="94"/>
      <c r="F117" s="94"/>
      <c r="G117" s="94"/>
      <c r="H117" s="94"/>
      <c r="I117" s="98"/>
      <c r="J117" s="94"/>
      <c r="K117" s="94"/>
    </row>
    <row r="118" spans="1:11" ht="18.75" x14ac:dyDescent="0.3">
      <c r="A118" s="442"/>
      <c r="B118" s="94"/>
      <c r="C118" s="98"/>
      <c r="D118" s="98"/>
      <c r="E118" s="98"/>
      <c r="F118" s="470" t="s">
        <v>58</v>
      </c>
      <c r="G118" s="98"/>
      <c r="H118" s="98"/>
      <c r="I118" s="98"/>
      <c r="J118" s="98"/>
      <c r="K118" s="98"/>
    </row>
    <row r="119" spans="1:11" ht="18.75" x14ac:dyDescent="0.3">
      <c r="A119" s="442"/>
      <c r="B119" s="94"/>
      <c r="C119" s="98"/>
      <c r="D119" s="98"/>
      <c r="E119" s="98"/>
      <c r="F119" s="470" t="s">
        <v>59</v>
      </c>
      <c r="G119" s="98"/>
      <c r="H119" s="98"/>
      <c r="I119" s="98"/>
      <c r="J119" s="98"/>
      <c r="K119" s="98"/>
    </row>
    <row r="120" spans="1:11" x14ac:dyDescent="0.2">
      <c r="A120" s="442"/>
      <c r="B120" s="98"/>
      <c r="C120" s="98"/>
      <c r="D120" s="98"/>
      <c r="E120" s="98"/>
      <c r="F120" s="98"/>
      <c r="G120" s="98"/>
      <c r="H120" s="98"/>
      <c r="I120" s="98"/>
      <c r="J120" s="98"/>
      <c r="K120" s="98"/>
    </row>
    <row r="121" spans="1:11" x14ac:dyDescent="0.2">
      <c r="A121" s="442"/>
      <c r="B121" s="98"/>
      <c r="C121" s="98" t="s">
        <v>60</v>
      </c>
      <c r="D121" s="98"/>
      <c r="E121" s="98"/>
      <c r="F121" s="98"/>
      <c r="G121" s="98"/>
      <c r="H121" s="98"/>
      <c r="I121" s="98"/>
      <c r="J121" s="98"/>
      <c r="K121" s="98"/>
    </row>
    <row r="122" spans="1:11" x14ac:dyDescent="0.2">
      <c r="A122" s="442"/>
      <c r="B122" s="98" t="s">
        <v>143</v>
      </c>
      <c r="C122" s="98"/>
      <c r="D122" s="98"/>
      <c r="E122" s="98"/>
      <c r="F122" s="98"/>
      <c r="G122" s="98"/>
      <c r="H122" s="98"/>
      <c r="I122" s="98"/>
      <c r="J122" s="98"/>
      <c r="K122" s="98"/>
    </row>
    <row r="123" spans="1:11" x14ac:dyDescent="0.2">
      <c r="A123" s="442"/>
      <c r="B123" s="98" t="s">
        <v>144</v>
      </c>
      <c r="C123" s="98"/>
      <c r="D123" s="98"/>
      <c r="E123" s="98"/>
      <c r="F123" s="98"/>
      <c r="G123" s="98"/>
      <c r="H123" s="98"/>
      <c r="I123" s="98"/>
      <c r="J123" s="98"/>
      <c r="K123" s="98"/>
    </row>
    <row r="124" spans="1:11" x14ac:dyDescent="0.2">
      <c r="A124" s="442"/>
      <c r="B124" s="98" t="s">
        <v>145</v>
      </c>
      <c r="C124" s="98"/>
      <c r="D124" s="98"/>
      <c r="E124" s="98"/>
      <c r="F124" s="98"/>
      <c r="G124" s="98"/>
      <c r="H124" s="98"/>
      <c r="I124" s="98"/>
      <c r="J124" s="98"/>
      <c r="K124" s="98"/>
    </row>
    <row r="125" spans="1:11" x14ac:dyDescent="0.2">
      <c r="A125" s="442"/>
      <c r="B125" s="98" t="s">
        <v>146</v>
      </c>
      <c r="C125" s="98"/>
      <c r="D125" s="98"/>
      <c r="E125" s="98"/>
      <c r="F125" s="98"/>
      <c r="G125" s="98"/>
      <c r="H125" s="98"/>
      <c r="I125" s="98"/>
      <c r="J125" s="98"/>
      <c r="K125" s="98"/>
    </row>
    <row r="126" spans="1:11" x14ac:dyDescent="0.2">
      <c r="A126" s="442"/>
      <c r="B126" s="98" t="s">
        <v>398</v>
      </c>
      <c r="C126" s="98"/>
      <c r="D126" s="98"/>
      <c r="E126" s="98"/>
      <c r="F126" s="98"/>
      <c r="G126" s="98"/>
      <c r="H126" s="98"/>
      <c r="I126" s="98"/>
      <c r="J126" s="98"/>
      <c r="K126" s="98"/>
    </row>
    <row r="127" spans="1:11" x14ac:dyDescent="0.2">
      <c r="A127" s="442"/>
      <c r="B127" s="98"/>
      <c r="C127" s="98"/>
      <c r="D127" s="98"/>
      <c r="E127" s="98"/>
      <c r="F127" s="98"/>
      <c r="G127" s="98"/>
      <c r="H127" s="98"/>
      <c r="I127" s="98"/>
      <c r="J127" s="98"/>
      <c r="K127" s="98"/>
    </row>
    <row r="128" spans="1:11" x14ac:dyDescent="0.2">
      <c r="A128" s="442"/>
      <c r="B128" s="98"/>
      <c r="C128" s="98" t="s">
        <v>64</v>
      </c>
      <c r="D128" s="98"/>
      <c r="E128" s="98"/>
      <c r="F128" s="98"/>
      <c r="G128" s="98"/>
      <c r="H128" s="98"/>
      <c r="I128" s="98"/>
      <c r="J128" s="98"/>
      <c r="K128" s="98"/>
    </row>
    <row r="129" spans="1:11" x14ac:dyDescent="0.2">
      <c r="A129" s="442"/>
      <c r="B129" s="98" t="s">
        <v>23</v>
      </c>
      <c r="C129" s="98"/>
      <c r="D129" s="98"/>
      <c r="E129" s="98"/>
      <c r="F129" s="98"/>
      <c r="G129" s="98"/>
      <c r="H129" s="98"/>
      <c r="I129" s="98"/>
      <c r="J129" s="98"/>
      <c r="K129" s="98"/>
    </row>
    <row r="130" spans="1:11" x14ac:dyDescent="0.2">
      <c r="A130" s="442"/>
      <c r="B130" s="98" t="s">
        <v>24</v>
      </c>
      <c r="C130" s="98"/>
      <c r="D130" s="98"/>
      <c r="E130" s="98"/>
      <c r="F130" s="98"/>
      <c r="G130" s="98"/>
      <c r="H130" s="98"/>
      <c r="I130" s="98"/>
      <c r="J130" s="98"/>
      <c r="K130" s="98"/>
    </row>
    <row r="131" spans="1:11" x14ac:dyDescent="0.2">
      <c r="A131" s="442"/>
      <c r="B131" s="98" t="s">
        <v>25</v>
      </c>
      <c r="C131" s="98"/>
      <c r="D131" s="98"/>
      <c r="E131" s="98"/>
      <c r="F131" s="98"/>
      <c r="G131" s="98"/>
      <c r="H131" s="98"/>
      <c r="I131" s="98"/>
      <c r="J131" s="98"/>
      <c r="K131" s="98"/>
    </row>
    <row r="132" spans="1:11" x14ac:dyDescent="0.2">
      <c r="A132" s="442"/>
      <c r="B132" s="98" t="s">
        <v>26</v>
      </c>
      <c r="C132" s="98"/>
      <c r="D132" s="98"/>
      <c r="E132" s="98"/>
      <c r="F132" s="98"/>
      <c r="G132" s="98"/>
      <c r="H132" s="98"/>
      <c r="I132" s="98"/>
      <c r="J132" s="98"/>
      <c r="K132" s="98"/>
    </row>
    <row r="133" spans="1:11" x14ac:dyDescent="0.2">
      <c r="A133" s="442"/>
      <c r="B133" s="98" t="s">
        <v>27</v>
      </c>
      <c r="C133" s="98"/>
      <c r="D133" s="98"/>
      <c r="E133" s="98"/>
      <c r="F133" s="98"/>
      <c r="G133" s="98"/>
      <c r="H133" s="98"/>
      <c r="I133" s="98"/>
      <c r="J133" s="98"/>
      <c r="K133" s="98"/>
    </row>
    <row r="134" spans="1:11" x14ac:dyDescent="0.2">
      <c r="A134" s="442"/>
      <c r="B134" s="98" t="s">
        <v>28</v>
      </c>
      <c r="C134" s="98"/>
      <c r="D134" s="98"/>
      <c r="E134" s="98"/>
      <c r="F134" s="98"/>
      <c r="G134" s="98"/>
      <c r="H134" s="98"/>
      <c r="I134" s="98"/>
      <c r="J134" s="98"/>
      <c r="K134" s="98"/>
    </row>
    <row r="135" spans="1:11" x14ac:dyDescent="0.2">
      <c r="A135" s="442"/>
      <c r="B135" s="98"/>
      <c r="C135" s="98"/>
      <c r="D135" s="98"/>
      <c r="E135" s="98"/>
      <c r="F135" s="98"/>
      <c r="G135" s="98"/>
      <c r="H135" s="98"/>
      <c r="I135" s="98"/>
      <c r="J135" s="98"/>
      <c r="K135" s="98"/>
    </row>
    <row r="136" spans="1:11" x14ac:dyDescent="0.2">
      <c r="A136" s="442"/>
      <c r="B136" s="98"/>
      <c r="C136" s="98" t="s">
        <v>29</v>
      </c>
      <c r="D136" s="98"/>
      <c r="E136" s="98"/>
      <c r="F136" s="98"/>
      <c r="G136" s="98"/>
      <c r="H136" s="98"/>
      <c r="I136" s="98"/>
      <c r="J136" s="98"/>
      <c r="K136" s="98"/>
    </row>
    <row r="137" spans="1:11" x14ac:dyDescent="0.2">
      <c r="A137" s="442"/>
      <c r="B137" s="98" t="s">
        <v>374</v>
      </c>
      <c r="C137" s="98"/>
      <c r="D137" s="98"/>
      <c r="E137" s="98"/>
      <c r="F137" s="98"/>
      <c r="G137" s="98"/>
      <c r="H137" s="98"/>
      <c r="I137" s="98"/>
      <c r="J137" s="98"/>
      <c r="K137" s="98"/>
    </row>
    <row r="138" spans="1:11" x14ac:dyDescent="0.2">
      <c r="A138" s="442"/>
      <c r="B138" s="98" t="s">
        <v>375</v>
      </c>
      <c r="C138" s="98"/>
      <c r="D138" s="98"/>
      <c r="E138" s="98"/>
      <c r="F138" s="98"/>
      <c r="G138" s="98"/>
      <c r="H138" s="98"/>
      <c r="I138" s="98"/>
      <c r="J138" s="98"/>
      <c r="K138" s="98"/>
    </row>
    <row r="139" spans="1:11" x14ac:dyDescent="0.2">
      <c r="A139" s="442"/>
      <c r="B139" s="98" t="s">
        <v>0</v>
      </c>
      <c r="C139" s="98"/>
      <c r="D139" s="98"/>
      <c r="E139" s="98"/>
      <c r="F139" s="98"/>
      <c r="G139" s="98"/>
      <c r="H139" s="98"/>
      <c r="I139" s="98"/>
      <c r="J139" s="98"/>
      <c r="K139" s="98"/>
    </row>
    <row r="140" spans="1:11" x14ac:dyDescent="0.2">
      <c r="A140" s="442"/>
      <c r="B140" s="98"/>
      <c r="C140" s="98"/>
      <c r="D140" s="98"/>
      <c r="E140" s="98"/>
      <c r="F140" s="98"/>
      <c r="G140" s="98"/>
      <c r="H140" s="98"/>
      <c r="I140" s="98"/>
      <c r="J140" s="98"/>
      <c r="K140" s="98"/>
    </row>
    <row r="141" spans="1:11" x14ac:dyDescent="0.2">
      <c r="A141" s="442"/>
      <c r="B141" s="99" t="s">
        <v>1</v>
      </c>
      <c r="D141" s="98"/>
      <c r="E141" s="98"/>
      <c r="F141" s="98"/>
      <c r="G141" s="98"/>
      <c r="H141" s="98"/>
      <c r="I141" s="98"/>
      <c r="J141" s="98"/>
      <c r="K141" s="98"/>
    </row>
    <row r="142" spans="1:11" x14ac:dyDescent="0.2">
      <c r="A142" s="442"/>
      <c r="B142" s="99" t="s">
        <v>2</v>
      </c>
      <c r="C142" s="99"/>
      <c r="D142" s="98"/>
      <c r="E142" s="98"/>
      <c r="F142" s="98"/>
      <c r="G142" s="98"/>
      <c r="H142" s="98"/>
      <c r="I142" s="98"/>
      <c r="J142" s="98"/>
      <c r="K142" s="98"/>
    </row>
    <row r="143" spans="1:11" x14ac:dyDescent="0.2">
      <c r="A143" s="442"/>
      <c r="B143" s="99" t="s">
        <v>383</v>
      </c>
      <c r="C143" s="99"/>
      <c r="D143" s="98"/>
      <c r="E143" s="98"/>
      <c r="F143" s="98"/>
      <c r="G143" s="98"/>
      <c r="H143" s="98"/>
      <c r="I143" s="98"/>
      <c r="J143" s="98"/>
      <c r="K143" s="98"/>
    </row>
    <row r="144" spans="1:11" x14ac:dyDescent="0.2">
      <c r="A144" s="442"/>
      <c r="B144" s="99" t="s">
        <v>384</v>
      </c>
      <c r="C144" s="99"/>
      <c r="D144" s="98"/>
      <c r="E144" s="98"/>
      <c r="F144" s="98"/>
      <c r="G144" s="98"/>
      <c r="H144" s="98"/>
      <c r="I144" s="98"/>
      <c r="J144" s="98"/>
      <c r="K144" s="98"/>
    </row>
    <row r="145" spans="1:11" x14ac:dyDescent="0.2">
      <c r="A145" s="442"/>
      <c r="B145" s="98"/>
      <c r="C145" s="98"/>
      <c r="D145" s="98"/>
      <c r="E145" s="98"/>
      <c r="F145" s="98"/>
      <c r="G145" s="98"/>
      <c r="H145" s="98"/>
      <c r="I145" s="98"/>
      <c r="J145" s="98"/>
      <c r="K145" s="98"/>
    </row>
    <row r="146" spans="1:11" x14ac:dyDescent="0.2">
      <c r="A146" s="442"/>
      <c r="B146" s="98"/>
      <c r="C146" s="98"/>
      <c r="D146" s="98"/>
      <c r="E146" s="98"/>
      <c r="F146" s="98"/>
      <c r="G146" s="98"/>
      <c r="H146" s="98"/>
      <c r="I146" s="98"/>
      <c r="J146" s="98"/>
      <c r="K146" s="98"/>
    </row>
    <row r="147" spans="1:11" x14ac:dyDescent="0.2">
      <c r="A147" s="442"/>
      <c r="B147" s="471" t="s">
        <v>385</v>
      </c>
      <c r="C147" s="371"/>
      <c r="D147" s="371"/>
      <c r="E147" s="371"/>
      <c r="F147" s="98" t="s">
        <v>386</v>
      </c>
      <c r="G147" s="98"/>
      <c r="H147" s="98"/>
      <c r="I147" s="98"/>
      <c r="J147" s="98"/>
      <c r="K147" s="98"/>
    </row>
    <row r="148" spans="1:11" x14ac:dyDescent="0.2">
      <c r="A148" s="442"/>
      <c r="B148" s="98"/>
      <c r="C148" s="98"/>
      <c r="D148" s="98"/>
      <c r="E148" s="98"/>
      <c r="F148" s="98"/>
      <c r="G148" s="98"/>
      <c r="H148" s="98"/>
      <c r="I148" s="98"/>
      <c r="J148" s="98"/>
      <c r="K148" s="98"/>
    </row>
    <row r="149" spans="1:11" x14ac:dyDescent="0.2">
      <c r="A149" s="442"/>
      <c r="B149" s="98"/>
      <c r="C149" s="98"/>
      <c r="D149" s="98"/>
      <c r="E149" s="98"/>
      <c r="F149" s="98"/>
      <c r="G149" s="98"/>
      <c r="H149" s="98"/>
      <c r="I149" s="98"/>
      <c r="J149" s="98"/>
      <c r="K149" s="98"/>
    </row>
    <row r="150" spans="1:11" x14ac:dyDescent="0.2">
      <c r="A150" s="442"/>
      <c r="B150" s="98"/>
      <c r="C150" s="98"/>
      <c r="D150" s="98"/>
      <c r="E150" s="98"/>
      <c r="F150" s="98"/>
      <c r="G150" s="98"/>
      <c r="H150" s="98"/>
      <c r="J150" s="98"/>
      <c r="K150" s="98"/>
    </row>
    <row r="151" spans="1:11" x14ac:dyDescent="0.2">
      <c r="A151" s="442"/>
      <c r="B151" s="98"/>
      <c r="C151" s="98"/>
      <c r="D151" s="631"/>
      <c r="E151" s="471" t="s">
        <v>307</v>
      </c>
      <c r="F151" s="372"/>
      <c r="G151" s="371"/>
      <c r="H151" s="371"/>
      <c r="I151" s="371"/>
      <c r="J151" s="98"/>
      <c r="K151" s="98"/>
    </row>
    <row r="152" spans="1:11" x14ac:dyDescent="0.2">
      <c r="A152" s="442"/>
      <c r="B152" s="98"/>
      <c r="C152" s="98"/>
      <c r="D152" s="98"/>
      <c r="E152" s="98"/>
      <c r="F152" s="269"/>
      <c r="G152" s="98"/>
      <c r="H152" s="98"/>
      <c r="I152" s="98"/>
      <c r="J152" s="98"/>
      <c r="K152" s="98"/>
    </row>
    <row r="153" spans="1:11" x14ac:dyDescent="0.2">
      <c r="A153" s="442"/>
      <c r="B153" s="98"/>
      <c r="C153" s="98"/>
      <c r="D153" s="98"/>
      <c r="E153" s="98"/>
      <c r="F153" s="269"/>
      <c r="G153" s="98"/>
      <c r="H153" s="98"/>
      <c r="I153" s="98"/>
      <c r="J153" s="98"/>
      <c r="K153" s="98"/>
    </row>
    <row r="154" spans="1:11" x14ac:dyDescent="0.2">
      <c r="A154" s="442"/>
      <c r="B154" s="98"/>
      <c r="C154" s="98"/>
      <c r="D154" s="631"/>
      <c r="E154" s="471" t="s">
        <v>307</v>
      </c>
      <c r="F154" s="372"/>
      <c r="G154" s="371"/>
      <c r="H154" s="371"/>
      <c r="I154" s="371"/>
      <c r="J154" s="98"/>
      <c r="K154" s="98"/>
    </row>
    <row r="155" spans="1:11" x14ac:dyDescent="0.2">
      <c r="A155" s="362"/>
      <c r="B155" s="98"/>
      <c r="C155" s="98"/>
      <c r="D155" s="98"/>
      <c r="E155" s="98"/>
      <c r="F155" s="98"/>
      <c r="G155" s="98"/>
      <c r="H155" s="98"/>
      <c r="I155" s="98"/>
      <c r="J155" s="98"/>
      <c r="K155" s="98"/>
    </row>
    <row r="156" spans="1:11" x14ac:dyDescent="0.2">
      <c r="A156" s="362"/>
      <c r="B156" s="98"/>
      <c r="C156" s="98"/>
      <c r="D156" s="98"/>
      <c r="E156" s="98"/>
      <c r="F156" s="98"/>
      <c r="G156" s="98"/>
      <c r="H156" s="98"/>
      <c r="I156" s="98"/>
      <c r="J156" s="98"/>
      <c r="K156" s="98"/>
    </row>
    <row r="157" spans="1:11" x14ac:dyDescent="0.2">
      <c r="A157" s="362"/>
      <c r="B157" s="98"/>
      <c r="C157" s="98"/>
      <c r="D157" s="98"/>
      <c r="E157" s="98"/>
      <c r="F157" s="98"/>
      <c r="G157" s="98"/>
      <c r="H157" s="98"/>
      <c r="I157" s="98"/>
      <c r="J157" s="98"/>
      <c r="K157" s="98"/>
    </row>
    <row r="158" spans="1:11" x14ac:dyDescent="0.2">
      <c r="A158" s="362"/>
      <c r="B158" s="98"/>
      <c r="C158" s="98"/>
      <c r="D158" s="98"/>
      <c r="E158" s="98"/>
      <c r="F158" s="98"/>
      <c r="G158" s="98"/>
      <c r="H158" s="98"/>
      <c r="I158" s="98"/>
      <c r="J158" s="98"/>
      <c r="K158" s="98"/>
    </row>
    <row r="159" spans="1:11" x14ac:dyDescent="0.2">
      <c r="A159" s="362"/>
      <c r="B159" s="98"/>
      <c r="C159" s="98"/>
      <c r="D159" s="98"/>
      <c r="E159" s="98"/>
      <c r="F159" s="98"/>
      <c r="G159" s="98"/>
      <c r="H159" s="98"/>
      <c r="I159" s="98"/>
      <c r="J159" s="98"/>
      <c r="K159" s="98"/>
    </row>
    <row r="160" spans="1:11" x14ac:dyDescent="0.2">
      <c r="A160" s="362"/>
      <c r="B160" s="98"/>
      <c r="C160" s="98"/>
      <c r="D160" s="98"/>
      <c r="E160" s="98"/>
      <c r="F160" s="98"/>
      <c r="G160" s="98"/>
      <c r="H160" s="98"/>
      <c r="I160" s="98"/>
      <c r="J160" s="98"/>
      <c r="K160" s="98"/>
    </row>
    <row r="161" spans="1:11" x14ac:dyDescent="0.2">
      <c r="A161" s="362"/>
      <c r="B161" s="98"/>
      <c r="C161" s="98"/>
      <c r="D161" s="98"/>
      <c r="E161" s="98"/>
      <c r="F161" s="98"/>
      <c r="G161" s="98"/>
      <c r="H161" s="98"/>
      <c r="I161" s="98"/>
      <c r="J161" s="1233">
        <f>'Info Page'!C56</f>
        <v>42824</v>
      </c>
      <c r="K161" s="98"/>
    </row>
    <row r="162" spans="1:11" x14ac:dyDescent="0.2">
      <c r="A162" s="362"/>
      <c r="B162" s="98"/>
      <c r="C162" s="98"/>
      <c r="D162" s="98"/>
      <c r="E162" s="98"/>
      <c r="F162" s="98"/>
      <c r="G162" s="98"/>
      <c r="H162" s="98"/>
      <c r="I162" s="98"/>
      <c r="J162" s="98"/>
      <c r="K162" s="98"/>
    </row>
    <row r="163" spans="1:11" x14ac:dyDescent="0.2">
      <c r="A163" s="362"/>
      <c r="B163" s="98"/>
      <c r="C163" s="98"/>
      <c r="D163" s="98"/>
      <c r="E163" s="98"/>
      <c r="F163" s="98"/>
      <c r="G163" s="98"/>
      <c r="H163" s="98"/>
      <c r="I163" s="98"/>
      <c r="J163" s="98"/>
      <c r="K163" s="98"/>
    </row>
    <row r="164" spans="1:11" x14ac:dyDescent="0.2">
      <c r="A164" s="362"/>
      <c r="B164" s="98"/>
      <c r="C164" s="98"/>
      <c r="D164" s="98"/>
      <c r="E164" s="98"/>
      <c r="F164" s="98"/>
      <c r="G164" s="98"/>
      <c r="H164" s="98"/>
      <c r="I164" s="98"/>
      <c r="J164" s="98"/>
    </row>
    <row r="165" spans="1:11" x14ac:dyDescent="0.2">
      <c r="A165" s="362"/>
      <c r="B165" s="98"/>
      <c r="C165" s="98"/>
      <c r="D165" s="98"/>
      <c r="E165" s="98"/>
      <c r="F165" s="98"/>
      <c r="G165" s="98"/>
      <c r="H165" s="98"/>
      <c r="I165" s="98"/>
      <c r="J165" s="98"/>
      <c r="K165" s="98"/>
    </row>
    <row r="166" spans="1:11" x14ac:dyDescent="0.2">
      <c r="A166" s="362"/>
      <c r="B166" s="98"/>
      <c r="C166" s="98"/>
      <c r="D166" s="98"/>
      <c r="E166" s="98"/>
      <c r="F166" s="98"/>
      <c r="G166" s="98"/>
      <c r="H166" s="98"/>
      <c r="I166" s="98"/>
      <c r="J166" s="98"/>
    </row>
    <row r="167" spans="1:11" x14ac:dyDescent="0.2">
      <c r="A167" s="362"/>
      <c r="B167" s="98"/>
      <c r="C167" s="98"/>
      <c r="D167" s="98"/>
      <c r="E167" s="98"/>
      <c r="F167" s="98"/>
      <c r="G167" s="98"/>
      <c r="H167" s="98"/>
      <c r="I167" s="272"/>
      <c r="J167" s="98"/>
      <c r="K167" s="98"/>
    </row>
  </sheetData>
  <sheetProtection password="E72E" sheet="1" objects="1" scenarios="1"/>
  <phoneticPr fontId="2" type="noConversion"/>
  <pageMargins left="0.5" right="0.5" top="1" bottom="0.5" header="0.5" footer="0.5"/>
  <pageSetup scale="99" orientation="portrait" r:id="rId1"/>
  <headerFooter alignWithMargins="0"/>
  <rowBreaks count="4" manualBreakCount="4">
    <brk id="54" max="16383" man="1"/>
    <brk id="108" max="16383" man="1"/>
    <brk id="162" max="16383" man="1"/>
    <brk id="210" max="16383" man="1"/>
  </rowBreaks>
  <colBreaks count="1" manualBreakCount="1">
    <brk id="10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topLeftCell="A19" workbookViewId="0">
      <selection activeCell="F33" sqref="F33"/>
    </sheetView>
  </sheetViews>
  <sheetFormatPr defaultRowHeight="12.75" x14ac:dyDescent="0.2"/>
  <sheetData>
    <row r="1" spans="1:7" x14ac:dyDescent="0.2">
      <c r="A1" t="s">
        <v>772</v>
      </c>
      <c r="E1" s="94"/>
      <c r="F1" s="551" t="s">
        <v>895</v>
      </c>
      <c r="G1" s="94" t="s">
        <v>896</v>
      </c>
    </row>
    <row r="2" spans="1:7" x14ac:dyDescent="0.2">
      <c r="A2" t="s">
        <v>936</v>
      </c>
      <c r="E2" s="94" t="s">
        <v>892</v>
      </c>
      <c r="F2" s="551">
        <v>195</v>
      </c>
      <c r="G2" s="94">
        <v>285</v>
      </c>
    </row>
    <row r="3" spans="1:7" x14ac:dyDescent="0.2">
      <c r="A3" t="s">
        <v>1029</v>
      </c>
      <c r="E3" s="341" t="s">
        <v>515</v>
      </c>
      <c r="F3" s="551">
        <v>115</v>
      </c>
      <c r="G3" s="98">
        <v>215</v>
      </c>
    </row>
    <row r="4" spans="1:7" x14ac:dyDescent="0.2">
      <c r="A4" t="s">
        <v>773</v>
      </c>
      <c r="E4" s="94" t="s">
        <v>893</v>
      </c>
      <c r="F4" s="551">
        <v>75</v>
      </c>
      <c r="G4" s="286">
        <v>125</v>
      </c>
    </row>
    <row r="5" spans="1:7" x14ac:dyDescent="0.2">
      <c r="A5" s="199" t="s">
        <v>966</v>
      </c>
      <c r="E5" s="716" t="s">
        <v>519</v>
      </c>
      <c r="F5" s="551">
        <v>45</v>
      </c>
      <c r="G5" s="286">
        <v>115</v>
      </c>
    </row>
    <row r="6" spans="1:7" x14ac:dyDescent="0.2">
      <c r="A6" t="s">
        <v>937</v>
      </c>
      <c r="E6" s="286" t="s">
        <v>521</v>
      </c>
      <c r="F6" s="551">
        <v>45</v>
      </c>
      <c r="G6" s="286">
        <v>90</v>
      </c>
    </row>
    <row r="7" spans="1:7" x14ac:dyDescent="0.2">
      <c r="A7" t="s">
        <v>1736</v>
      </c>
      <c r="E7" s="286" t="s">
        <v>234</v>
      </c>
      <c r="F7" s="551">
        <v>45</v>
      </c>
      <c r="G7" s="286">
        <v>90</v>
      </c>
    </row>
    <row r="8" spans="1:7" x14ac:dyDescent="0.2">
      <c r="A8" t="s">
        <v>978</v>
      </c>
      <c r="E8" s="717" t="s">
        <v>897</v>
      </c>
      <c r="F8" s="551">
        <v>45</v>
      </c>
      <c r="G8" s="286">
        <v>90</v>
      </c>
    </row>
    <row r="9" spans="1:7" x14ac:dyDescent="0.2">
      <c r="A9" t="s">
        <v>912</v>
      </c>
      <c r="E9" s="286" t="s">
        <v>894</v>
      </c>
      <c r="F9" s="551">
        <v>45</v>
      </c>
      <c r="G9" s="341">
        <v>60</v>
      </c>
    </row>
    <row r="10" spans="1:7" x14ac:dyDescent="0.2">
      <c r="A10" t="s">
        <v>939</v>
      </c>
    </row>
    <row r="11" spans="1:7" x14ac:dyDescent="0.2">
      <c r="A11" t="s">
        <v>910</v>
      </c>
    </row>
    <row r="12" spans="1:7" x14ac:dyDescent="0.2">
      <c r="A12" t="s">
        <v>975</v>
      </c>
    </row>
    <row r="13" spans="1:7" x14ac:dyDescent="0.2">
      <c r="A13" t="s">
        <v>940</v>
      </c>
    </row>
    <row r="14" spans="1:7" x14ac:dyDescent="0.2">
      <c r="A14" t="s">
        <v>774</v>
      </c>
      <c r="E14" t="s">
        <v>1516</v>
      </c>
    </row>
    <row r="15" spans="1:7" x14ac:dyDescent="0.2">
      <c r="A15" t="s">
        <v>776</v>
      </c>
      <c r="E15" s="1" t="s">
        <v>1356</v>
      </c>
    </row>
    <row r="16" spans="1:7" x14ac:dyDescent="0.2">
      <c r="A16" t="s">
        <v>911</v>
      </c>
      <c r="E16" s="1" t="s">
        <v>1358</v>
      </c>
    </row>
    <row r="17" spans="1:6" x14ac:dyDescent="0.2">
      <c r="A17" t="s">
        <v>1063</v>
      </c>
      <c r="E17" s="1" t="s">
        <v>972</v>
      </c>
    </row>
    <row r="18" spans="1:6" x14ac:dyDescent="0.2">
      <c r="A18" t="s">
        <v>775</v>
      </c>
      <c r="E18" s="1" t="s">
        <v>1360</v>
      </c>
    </row>
    <row r="19" spans="1:6" x14ac:dyDescent="0.2">
      <c r="A19" t="s">
        <v>777</v>
      </c>
      <c r="E19" s="1" t="s">
        <v>1794</v>
      </c>
    </row>
    <row r="20" spans="1:6" x14ac:dyDescent="0.2">
      <c r="E20" s="1" t="s">
        <v>1795</v>
      </c>
    </row>
    <row r="21" spans="1:6" x14ac:dyDescent="0.2">
      <c r="E21" s="1" t="s">
        <v>1312</v>
      </c>
    </row>
    <row r="22" spans="1:6" x14ac:dyDescent="0.2">
      <c r="E22" s="1" t="s">
        <v>973</v>
      </c>
    </row>
    <row r="23" spans="1:6" x14ac:dyDescent="0.2">
      <c r="E23" s="1" t="s">
        <v>1796</v>
      </c>
    </row>
    <row r="24" spans="1:6" x14ac:dyDescent="0.2">
      <c r="E24" s="1" t="s">
        <v>1359</v>
      </c>
    </row>
    <row r="25" spans="1:6" x14ac:dyDescent="0.2">
      <c r="E25" s="1" t="s">
        <v>1357</v>
      </c>
    </row>
    <row r="26" spans="1:6" x14ac:dyDescent="0.2">
      <c r="E26" s="1" t="s">
        <v>1583</v>
      </c>
    </row>
    <row r="27" spans="1:6" x14ac:dyDescent="0.2">
      <c r="E27" s="1" t="s">
        <v>1514</v>
      </c>
    </row>
    <row r="28" spans="1:6" x14ac:dyDescent="0.2">
      <c r="E28" s="1" t="s">
        <v>1738</v>
      </c>
    </row>
    <row r="32" spans="1:6" x14ac:dyDescent="0.2">
      <c r="B32" t="s">
        <v>1064</v>
      </c>
      <c r="F32" s="199" t="s">
        <v>1350</v>
      </c>
    </row>
    <row r="33" spans="2:6" x14ac:dyDescent="0.2">
      <c r="B33" t="s">
        <v>1069</v>
      </c>
      <c r="E33">
        <v>1</v>
      </c>
      <c r="F33" s="199" t="s">
        <v>1517</v>
      </c>
    </row>
    <row r="34" spans="2:6" x14ac:dyDescent="0.2">
      <c r="B34" t="s">
        <v>1131</v>
      </c>
      <c r="E34">
        <v>2</v>
      </c>
      <c r="F34" s="199" t="s">
        <v>1518</v>
      </c>
    </row>
    <row r="35" spans="2:6" x14ac:dyDescent="0.2">
      <c r="B35" t="s">
        <v>1558</v>
      </c>
      <c r="E35">
        <v>3</v>
      </c>
      <c r="F35" s="199" t="s">
        <v>1519</v>
      </c>
    </row>
    <row r="36" spans="2:6" x14ac:dyDescent="0.2">
      <c r="B36" t="s">
        <v>1734</v>
      </c>
      <c r="E36">
        <v>4</v>
      </c>
      <c r="F36" s="199" t="s">
        <v>1520</v>
      </c>
    </row>
    <row r="37" spans="2:6" x14ac:dyDescent="0.2">
      <c r="B37" t="s">
        <v>1067</v>
      </c>
      <c r="E37">
        <v>5</v>
      </c>
      <c r="F37" s="199" t="s">
        <v>1521</v>
      </c>
    </row>
    <row r="38" spans="2:6" x14ac:dyDescent="0.2">
      <c r="B38" t="s">
        <v>1080</v>
      </c>
      <c r="E38">
        <v>6</v>
      </c>
      <c r="F38" s="199" t="s">
        <v>1522</v>
      </c>
    </row>
    <row r="39" spans="2:6" x14ac:dyDescent="0.2">
      <c r="B39" s="199" t="s">
        <v>1797</v>
      </c>
      <c r="E39">
        <v>7</v>
      </c>
      <c r="F39" s="199" t="s">
        <v>1523</v>
      </c>
    </row>
    <row r="40" spans="2:6" x14ac:dyDescent="0.2">
      <c r="B40" t="s">
        <v>1560</v>
      </c>
      <c r="E40">
        <v>8</v>
      </c>
      <c r="F40" s="199" t="s">
        <v>1561</v>
      </c>
    </row>
    <row r="41" spans="2:6" x14ac:dyDescent="0.2">
      <c r="B41" t="s">
        <v>1081</v>
      </c>
      <c r="E41">
        <v>9</v>
      </c>
      <c r="F41" s="199" t="s">
        <v>1524</v>
      </c>
    </row>
    <row r="42" spans="2:6" x14ac:dyDescent="0.2">
      <c r="B42" t="s">
        <v>1077</v>
      </c>
      <c r="E42">
        <v>10</v>
      </c>
      <c r="F42" s="199" t="s">
        <v>1555</v>
      </c>
    </row>
    <row r="43" spans="2:6" x14ac:dyDescent="0.2">
      <c r="B43" t="s">
        <v>1735</v>
      </c>
      <c r="E43">
        <v>11</v>
      </c>
      <c r="F43" s="199" t="s">
        <v>1525</v>
      </c>
    </row>
    <row r="44" spans="2:6" x14ac:dyDescent="0.2">
      <c r="B44" t="s">
        <v>1073</v>
      </c>
      <c r="E44">
        <v>12</v>
      </c>
      <c r="F44" s="199" t="s">
        <v>1711</v>
      </c>
    </row>
    <row r="45" spans="2:6" x14ac:dyDescent="0.2">
      <c r="B45" t="s">
        <v>1133</v>
      </c>
      <c r="E45">
        <v>13</v>
      </c>
      <c r="F45" s="199" t="s">
        <v>1526</v>
      </c>
    </row>
    <row r="46" spans="2:6" x14ac:dyDescent="0.2">
      <c r="B46" t="s">
        <v>1076</v>
      </c>
      <c r="E46">
        <v>14</v>
      </c>
      <c r="F46" s="199" t="s">
        <v>1527</v>
      </c>
    </row>
    <row r="47" spans="2:6" x14ac:dyDescent="0.2">
      <c r="B47" t="s">
        <v>1071</v>
      </c>
      <c r="E47">
        <v>15</v>
      </c>
      <c r="F47" s="199" t="s">
        <v>1528</v>
      </c>
    </row>
    <row r="48" spans="2:6" x14ac:dyDescent="0.2">
      <c r="B48" t="s">
        <v>1082</v>
      </c>
      <c r="E48">
        <v>16</v>
      </c>
      <c r="F48" s="199" t="s">
        <v>1549</v>
      </c>
    </row>
    <row r="49" spans="2:6" x14ac:dyDescent="0.2">
      <c r="B49" t="s">
        <v>1240</v>
      </c>
      <c r="E49">
        <v>17</v>
      </c>
      <c r="F49" s="199" t="s">
        <v>1529</v>
      </c>
    </row>
    <row r="50" spans="2:6" x14ac:dyDescent="0.2">
      <c r="B50" t="s">
        <v>1348</v>
      </c>
      <c r="E50">
        <v>18</v>
      </c>
      <c r="F50" s="199" t="s">
        <v>164</v>
      </c>
    </row>
    <row r="51" spans="2:6" x14ac:dyDescent="0.2">
      <c r="B51" t="s">
        <v>1137</v>
      </c>
      <c r="E51">
        <v>19</v>
      </c>
    </row>
    <row r="52" spans="2:6" x14ac:dyDescent="0.2">
      <c r="B52" s="199" t="s">
        <v>1798</v>
      </c>
      <c r="E52">
        <v>20</v>
      </c>
    </row>
    <row r="53" spans="2:6" x14ac:dyDescent="0.2">
      <c r="B53" t="s">
        <v>1134</v>
      </c>
      <c r="F53" s="199"/>
    </row>
    <row r="54" spans="2:6" x14ac:dyDescent="0.2">
      <c r="B54" s="199" t="s">
        <v>1799</v>
      </c>
      <c r="F54" s="199"/>
    </row>
    <row r="55" spans="2:6" x14ac:dyDescent="0.2">
      <c r="B55" t="s">
        <v>1078</v>
      </c>
    </row>
    <row r="56" spans="2:6" x14ac:dyDescent="0.2">
      <c r="B56" t="s">
        <v>1083</v>
      </c>
    </row>
    <row r="57" spans="2:6" x14ac:dyDescent="0.2">
      <c r="B57" t="s">
        <v>1132</v>
      </c>
    </row>
    <row r="58" spans="2:6" x14ac:dyDescent="0.2">
      <c r="B58" t="s">
        <v>1065</v>
      </c>
    </row>
    <row r="59" spans="2:6" x14ac:dyDescent="0.2">
      <c r="B59" t="s">
        <v>1066</v>
      </c>
      <c r="F59" t="s">
        <v>1612</v>
      </c>
    </row>
    <row r="60" spans="2:6" x14ac:dyDescent="0.2">
      <c r="B60" t="s">
        <v>1084</v>
      </c>
      <c r="F60" t="s">
        <v>1613</v>
      </c>
    </row>
    <row r="61" spans="2:6" x14ac:dyDescent="0.2">
      <c r="B61" t="s">
        <v>1732</v>
      </c>
      <c r="F61" t="s">
        <v>1614</v>
      </c>
    </row>
    <row r="62" spans="2:6" x14ac:dyDescent="0.2">
      <c r="B62" t="s">
        <v>1072</v>
      </c>
      <c r="F62" t="s">
        <v>1615</v>
      </c>
    </row>
    <row r="63" spans="2:6" x14ac:dyDescent="0.2">
      <c r="B63" t="s">
        <v>1454</v>
      </c>
      <c r="F63" t="s">
        <v>1616</v>
      </c>
    </row>
    <row r="64" spans="2:6" x14ac:dyDescent="0.2">
      <c r="B64" t="s">
        <v>1824</v>
      </c>
      <c r="F64" t="s">
        <v>1617</v>
      </c>
    </row>
    <row r="65" spans="2:6" x14ac:dyDescent="0.2">
      <c r="B65" t="s">
        <v>1135</v>
      </c>
      <c r="F65" t="s">
        <v>1618</v>
      </c>
    </row>
    <row r="66" spans="2:6" x14ac:dyDescent="0.2">
      <c r="B66" t="s">
        <v>1075</v>
      </c>
      <c r="F66" t="s">
        <v>1619</v>
      </c>
    </row>
    <row r="67" spans="2:6" x14ac:dyDescent="0.2">
      <c r="B67" t="s">
        <v>1453</v>
      </c>
      <c r="F67" t="s">
        <v>1620</v>
      </c>
    </row>
    <row r="68" spans="2:6" x14ac:dyDescent="0.2">
      <c r="B68" t="s">
        <v>1079</v>
      </c>
      <c r="F68" t="s">
        <v>1683</v>
      </c>
    </row>
    <row r="69" spans="2:6" x14ac:dyDescent="0.2">
      <c r="B69" t="s">
        <v>1733</v>
      </c>
      <c r="F69" t="s">
        <v>1684</v>
      </c>
    </row>
    <row r="70" spans="2:6" x14ac:dyDescent="0.2">
      <c r="B70" t="s">
        <v>1070</v>
      </c>
      <c r="F70" t="s">
        <v>1685</v>
      </c>
    </row>
    <row r="71" spans="2:6" x14ac:dyDescent="0.2">
      <c r="B71" t="s">
        <v>1691</v>
      </c>
      <c r="F71" t="s">
        <v>1686</v>
      </c>
    </row>
    <row r="72" spans="2:6" x14ac:dyDescent="0.2">
      <c r="B72" t="s">
        <v>1074</v>
      </c>
      <c r="F72" t="s">
        <v>1687</v>
      </c>
    </row>
    <row r="73" spans="2:6" x14ac:dyDescent="0.2">
      <c r="B73" t="s">
        <v>1136</v>
      </c>
      <c r="F73" t="s">
        <v>1621</v>
      </c>
    </row>
    <row r="74" spans="2:6" x14ac:dyDescent="0.2">
      <c r="B74" t="s">
        <v>1068</v>
      </c>
      <c r="F74" t="s">
        <v>1622</v>
      </c>
    </row>
    <row r="75" spans="2:6" x14ac:dyDescent="0.2">
      <c r="B75" t="s">
        <v>1559</v>
      </c>
      <c r="F75" t="s">
        <v>1623</v>
      </c>
    </row>
    <row r="76" spans="2:6" x14ac:dyDescent="0.2">
      <c r="B76" t="s">
        <v>1800</v>
      </c>
      <c r="F76" t="s">
        <v>1624</v>
      </c>
    </row>
    <row r="77" spans="2:6" x14ac:dyDescent="0.2">
      <c r="B77" s="199"/>
      <c r="F77" t="s">
        <v>1625</v>
      </c>
    </row>
    <row r="78" spans="2:6" x14ac:dyDescent="0.2">
      <c r="B78" s="199" t="s">
        <v>1683</v>
      </c>
      <c r="F78" t="s">
        <v>1626</v>
      </c>
    </row>
    <row r="79" spans="2:6" x14ac:dyDescent="0.2">
      <c r="B79" s="199" t="s">
        <v>1684</v>
      </c>
      <c r="F79" t="s">
        <v>1627</v>
      </c>
    </row>
    <row r="80" spans="2:6" x14ac:dyDescent="0.2">
      <c r="B80" s="199" t="s">
        <v>1685</v>
      </c>
      <c r="F80" t="s">
        <v>1628</v>
      </c>
    </row>
    <row r="81" spans="2:6" x14ac:dyDescent="0.2">
      <c r="B81" s="199" t="s">
        <v>1686</v>
      </c>
      <c r="F81" t="s">
        <v>1629</v>
      </c>
    </row>
    <row r="82" spans="2:6" x14ac:dyDescent="0.2">
      <c r="B82" s="199" t="s">
        <v>1687</v>
      </c>
      <c r="F82" t="s">
        <v>1630</v>
      </c>
    </row>
    <row r="83" spans="2:6" x14ac:dyDescent="0.2">
      <c r="B83" s="199" t="s">
        <v>1649</v>
      </c>
      <c r="F83" t="s">
        <v>1631</v>
      </c>
    </row>
    <row r="84" spans="2:6" x14ac:dyDescent="0.2">
      <c r="B84" t="s">
        <v>1646</v>
      </c>
      <c r="F84" t="s">
        <v>1632</v>
      </c>
    </row>
    <row r="85" spans="2:6" x14ac:dyDescent="0.2">
      <c r="B85" t="s">
        <v>1647</v>
      </c>
      <c r="F85" t="s">
        <v>1633</v>
      </c>
    </row>
    <row r="86" spans="2:6" x14ac:dyDescent="0.2">
      <c r="B86" t="s">
        <v>1648</v>
      </c>
      <c r="F86" t="s">
        <v>1634</v>
      </c>
    </row>
    <row r="87" spans="2:6" x14ac:dyDescent="0.2">
      <c r="B87" t="s">
        <v>1628</v>
      </c>
      <c r="F87" t="s">
        <v>1635</v>
      </c>
    </row>
    <row r="88" spans="2:6" x14ac:dyDescent="0.2">
      <c r="B88" t="s">
        <v>1629</v>
      </c>
      <c r="F88" t="s">
        <v>1636</v>
      </c>
    </row>
    <row r="89" spans="2:6" x14ac:dyDescent="0.2">
      <c r="B89" t="s">
        <v>1630</v>
      </c>
      <c r="F89" t="s">
        <v>1637</v>
      </c>
    </row>
    <row r="90" spans="2:6" x14ac:dyDescent="0.2">
      <c r="B90" t="s">
        <v>1631</v>
      </c>
      <c r="F90" t="s">
        <v>1638</v>
      </c>
    </row>
    <row r="91" spans="2:6" x14ac:dyDescent="0.2">
      <c r="B91" t="s">
        <v>1632</v>
      </c>
      <c r="F91" t="s">
        <v>1639</v>
      </c>
    </row>
    <row r="92" spans="2:6" x14ac:dyDescent="0.2">
      <c r="B92" t="s">
        <v>1633</v>
      </c>
      <c r="F92" t="s">
        <v>1640</v>
      </c>
    </row>
    <row r="93" spans="2:6" x14ac:dyDescent="0.2">
      <c r="B93" t="s">
        <v>1634</v>
      </c>
      <c r="F93" t="s">
        <v>1641</v>
      </c>
    </row>
    <row r="94" spans="2:6" x14ac:dyDescent="0.2">
      <c r="B94" t="s">
        <v>1635</v>
      </c>
      <c r="F94" t="s">
        <v>1642</v>
      </c>
    </row>
    <row r="95" spans="2:6" x14ac:dyDescent="0.2">
      <c r="B95" t="s">
        <v>1636</v>
      </c>
      <c r="F95" t="s">
        <v>1643</v>
      </c>
    </row>
    <row r="96" spans="2:6" x14ac:dyDescent="0.2">
      <c r="B96" t="s">
        <v>1637</v>
      </c>
      <c r="F96" t="s">
        <v>1644</v>
      </c>
    </row>
    <row r="97" spans="2:6" x14ac:dyDescent="0.2">
      <c r="B97" t="s">
        <v>1638</v>
      </c>
      <c r="F97" t="s">
        <v>1645</v>
      </c>
    </row>
    <row r="98" spans="2:6" x14ac:dyDescent="0.2">
      <c r="B98" t="s">
        <v>1650</v>
      </c>
      <c r="F98" t="s">
        <v>1646</v>
      </c>
    </row>
    <row r="99" spans="2:6" x14ac:dyDescent="0.2">
      <c r="B99" t="s">
        <v>1651</v>
      </c>
      <c r="F99" t="s">
        <v>1647</v>
      </c>
    </row>
    <row r="100" spans="2:6" x14ac:dyDescent="0.2">
      <c r="B100" t="s">
        <v>1652</v>
      </c>
      <c r="F100" t="s">
        <v>1648</v>
      </c>
    </row>
    <row r="101" spans="2:6" x14ac:dyDescent="0.2">
      <c r="B101" t="s">
        <v>1653</v>
      </c>
      <c r="F101" t="s">
        <v>1649</v>
      </c>
    </row>
    <row r="102" spans="2:6" x14ac:dyDescent="0.2">
      <c r="B102" t="s">
        <v>1654</v>
      </c>
      <c r="F102" t="s">
        <v>1650</v>
      </c>
    </row>
    <row r="103" spans="2:6" x14ac:dyDescent="0.2">
      <c r="B103" t="s">
        <v>1655</v>
      </c>
      <c r="F103" t="s">
        <v>1651</v>
      </c>
    </row>
    <row r="104" spans="2:6" x14ac:dyDescent="0.2">
      <c r="B104" t="s">
        <v>1639</v>
      </c>
      <c r="F104" t="s">
        <v>1652</v>
      </c>
    </row>
    <row r="105" spans="2:6" x14ac:dyDescent="0.2">
      <c r="B105" t="s">
        <v>1640</v>
      </c>
      <c r="F105" t="s">
        <v>1653</v>
      </c>
    </row>
    <row r="106" spans="2:6" x14ac:dyDescent="0.2">
      <c r="B106" t="s">
        <v>1641</v>
      </c>
      <c r="F106" t="s">
        <v>1654</v>
      </c>
    </row>
    <row r="107" spans="2:6" x14ac:dyDescent="0.2">
      <c r="B107" t="s">
        <v>1642</v>
      </c>
      <c r="F107" t="s">
        <v>1655</v>
      </c>
    </row>
    <row r="108" spans="2:6" x14ac:dyDescent="0.2">
      <c r="B108" t="s">
        <v>1643</v>
      </c>
    </row>
    <row r="109" spans="2:6" x14ac:dyDescent="0.2">
      <c r="B109" t="s">
        <v>1644</v>
      </c>
    </row>
    <row r="110" spans="2:6" x14ac:dyDescent="0.2">
      <c r="B110" t="s">
        <v>1645</v>
      </c>
    </row>
    <row r="111" spans="2:6" x14ac:dyDescent="0.2">
      <c r="B111" s="199" t="s">
        <v>1638</v>
      </c>
    </row>
  </sheetData>
  <sheetProtection algorithmName="SHA-512" hashValue="H5NU4aIrF5qTOL4tO7Csse2MX3CYaXWnrJl6HARjAsLwHTh4fpE9pGPpf0ubNsBaMY+uYEIFkg8hCB/xGz+w7Q==" saltValue="VAtTcgkHDhuCMCidhpOqYw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0"/>
  </sheetPr>
  <dimension ref="A6:L55"/>
  <sheetViews>
    <sheetView workbookViewId="0">
      <selection activeCell="B14" sqref="B14"/>
    </sheetView>
  </sheetViews>
  <sheetFormatPr defaultRowHeight="12.75" x14ac:dyDescent="0.2"/>
  <cols>
    <col min="1" max="2" width="9.85546875" customWidth="1"/>
    <col min="3" max="3" width="3.140625" customWidth="1"/>
    <col min="7" max="7" width="9.7109375" customWidth="1"/>
    <col min="8" max="8" width="27.140625" customWidth="1"/>
    <col min="9" max="9" width="15.7109375" customWidth="1"/>
  </cols>
  <sheetData>
    <row r="6" spans="2:8" ht="15" x14ac:dyDescent="0.2">
      <c r="F6" s="71" t="s">
        <v>181</v>
      </c>
    </row>
    <row r="8" spans="2:8" x14ac:dyDescent="0.2">
      <c r="H8" s="233">
        <f ca="1">'Info Page'!H6</f>
        <v>42823.62944016204</v>
      </c>
    </row>
    <row r="9" spans="2:8" ht="12.75" customHeight="1" x14ac:dyDescent="0.2"/>
    <row r="10" spans="2:8" ht="12.75" customHeight="1" x14ac:dyDescent="0.2">
      <c r="B10" s="1742">
        <f>'Info Page'!C28</f>
        <v>0</v>
      </c>
      <c r="C10" s="1742"/>
      <c r="D10" s="1742"/>
      <c r="E10" s="1742"/>
    </row>
    <row r="11" spans="2:8" ht="12.75" customHeight="1" x14ac:dyDescent="0.2">
      <c r="B11" s="1742">
        <f>'Info Page'!C16</f>
        <v>0</v>
      </c>
      <c r="C11" s="1742"/>
      <c r="D11" s="1742"/>
      <c r="E11" s="1742"/>
    </row>
    <row r="12" spans="2:8" ht="12.75" customHeight="1" x14ac:dyDescent="0.2">
      <c r="B12" s="1742">
        <f>'Info Page'!C17</f>
        <v>0</v>
      </c>
      <c r="C12" s="1742"/>
      <c r="D12" s="73">
        <f>'Info Page'!E17</f>
        <v>0</v>
      </c>
    </row>
    <row r="13" spans="2:8" ht="12.75" customHeight="1" x14ac:dyDescent="0.2">
      <c r="B13" s="72">
        <f>'Info Page'!G17</f>
        <v>0</v>
      </c>
      <c r="C13" s="73"/>
      <c r="D13" s="73"/>
    </row>
    <row r="14" spans="2:8" ht="12.75" customHeight="1" x14ac:dyDescent="0.2"/>
    <row r="15" spans="2:8" ht="12.75" customHeight="1" x14ac:dyDescent="0.2"/>
    <row r="16" spans="2:8" ht="12.75" customHeight="1" x14ac:dyDescent="0.2"/>
    <row r="17" spans="1:1" ht="12.75" customHeight="1" x14ac:dyDescent="0.2"/>
    <row r="18" spans="1:1" ht="12.75" customHeight="1" x14ac:dyDescent="0.2">
      <c r="A18" t="s">
        <v>1372</v>
      </c>
    </row>
    <row r="19" spans="1:1" ht="12.75" customHeight="1" x14ac:dyDescent="0.2">
      <c r="A19" t="s">
        <v>1373</v>
      </c>
    </row>
    <row r="20" spans="1:1" ht="12.75" customHeight="1" x14ac:dyDescent="0.2">
      <c r="A20" t="s">
        <v>1374</v>
      </c>
    </row>
    <row r="21" spans="1:1" ht="12.75" customHeight="1" x14ac:dyDescent="0.2">
      <c r="A21" t="s">
        <v>1375</v>
      </c>
    </row>
    <row r="22" spans="1:1" ht="12.75" customHeight="1" x14ac:dyDescent="0.2"/>
    <row r="23" spans="1:1" ht="12.75" customHeight="1" x14ac:dyDescent="0.2">
      <c r="A23" t="s">
        <v>182</v>
      </c>
    </row>
    <row r="24" spans="1:1" ht="12.75" customHeight="1" x14ac:dyDescent="0.2">
      <c r="A24" t="s">
        <v>183</v>
      </c>
    </row>
    <row r="25" spans="1:1" ht="12.75" customHeight="1" x14ac:dyDescent="0.2">
      <c r="A25" t="s">
        <v>165</v>
      </c>
    </row>
    <row r="26" spans="1:1" ht="12.75" customHeight="1" x14ac:dyDescent="0.2">
      <c r="A26" t="s">
        <v>531</v>
      </c>
    </row>
    <row r="27" spans="1:1" ht="12.75" customHeight="1" x14ac:dyDescent="0.2">
      <c r="A27" t="s">
        <v>166</v>
      </c>
    </row>
    <row r="28" spans="1:1" ht="12.75" customHeight="1" x14ac:dyDescent="0.2"/>
    <row r="29" spans="1:1" ht="12.75" customHeight="1" x14ac:dyDescent="0.2">
      <c r="A29" t="s">
        <v>220</v>
      </c>
    </row>
    <row r="30" spans="1:1" ht="12.75" customHeight="1" x14ac:dyDescent="0.2">
      <c r="A30" t="s">
        <v>193</v>
      </c>
    </row>
    <row r="31" spans="1:1" ht="12.75" customHeight="1" x14ac:dyDescent="0.2"/>
    <row r="32" spans="1:1" ht="12.75" customHeight="1" x14ac:dyDescent="0.2"/>
    <row r="33" spans="1:12" ht="12.75" customHeight="1" x14ac:dyDescent="0.2">
      <c r="L33" s="80"/>
    </row>
    <row r="34" spans="1:12" ht="12.75" customHeight="1" x14ac:dyDescent="0.2">
      <c r="A34" t="s">
        <v>167</v>
      </c>
      <c r="L34" s="80"/>
    </row>
    <row r="35" spans="1:12" ht="12.75" customHeight="1" x14ac:dyDescent="0.2">
      <c r="A35" t="s">
        <v>194</v>
      </c>
      <c r="L35" s="80"/>
    </row>
    <row r="36" spans="1:12" ht="12.75" customHeight="1" x14ac:dyDescent="0.2"/>
    <row r="37" spans="1:12" ht="12.75" customHeight="1" x14ac:dyDescent="0.2">
      <c r="A37" t="s">
        <v>159</v>
      </c>
    </row>
    <row r="38" spans="1:12" ht="12.75" customHeight="1" x14ac:dyDescent="0.2">
      <c r="A38" t="s">
        <v>160</v>
      </c>
    </row>
    <row r="39" spans="1:12" ht="12.75" customHeight="1" x14ac:dyDescent="0.2">
      <c r="A39" t="s">
        <v>161</v>
      </c>
    </row>
    <row r="40" spans="1:12" ht="12.75" customHeight="1" x14ac:dyDescent="0.2">
      <c r="A40" t="s">
        <v>162</v>
      </c>
    </row>
    <row r="41" spans="1:12" ht="12.75" customHeight="1" x14ac:dyDescent="0.2"/>
    <row r="42" spans="1:12" ht="12.75" customHeight="1" x14ac:dyDescent="0.2">
      <c r="A42" t="s">
        <v>593</v>
      </c>
    </row>
    <row r="43" spans="1:12" ht="12.75" customHeight="1" x14ac:dyDescent="0.2">
      <c r="A43" t="s">
        <v>163</v>
      </c>
    </row>
    <row r="44" spans="1:12" ht="12.75" customHeight="1" x14ac:dyDescent="0.2"/>
    <row r="45" spans="1:12" ht="19.5" customHeight="1" x14ac:dyDescent="0.35">
      <c r="A45" s="75" t="s">
        <v>164</v>
      </c>
    </row>
    <row r="46" spans="1:12" ht="12.75" customHeight="1" x14ac:dyDescent="0.2">
      <c r="A46" t="s">
        <v>164</v>
      </c>
    </row>
    <row r="47" spans="1:12" ht="12.75" customHeight="1" x14ac:dyDescent="0.2">
      <c r="A47" s="199" t="s">
        <v>1004</v>
      </c>
    </row>
    <row r="48" spans="1:12" ht="12.75" customHeight="1" x14ac:dyDescent="0.2"/>
    <row r="49" spans="8:8" ht="12.75" customHeight="1" x14ac:dyDescent="0.2"/>
    <row r="50" spans="8:8" ht="12.75" customHeight="1" x14ac:dyDescent="0.2"/>
    <row r="51" spans="8:8" ht="12.75" customHeight="1" x14ac:dyDescent="0.2"/>
    <row r="52" spans="8:8" ht="12.75" customHeight="1" x14ac:dyDescent="0.2"/>
    <row r="55" spans="8:8" x14ac:dyDescent="0.2">
      <c r="H55" s="199"/>
    </row>
  </sheetData>
  <sheetProtection algorithmName="SHA-512" hashValue="e8WtAWspL/OOjhRWZ/jPBPq2VlKxGmxe5wbhl/Ex9mkxqmVInHj6Vl3Sm0ZSViGOaWVSt0R+eOBlgX+YVOokug==" saltValue="3NpS9FkLknLYbMOVSmRCbw==" spinCount="100000" sheet="1" objects="1" scenarios="1"/>
  <mergeCells count="3">
    <mergeCell ref="B10:E10"/>
    <mergeCell ref="B12:C12"/>
    <mergeCell ref="B11:E11"/>
  </mergeCells>
  <phoneticPr fontId="2" type="noConversion"/>
  <pageMargins left="0.25" right="0.25" top="0.75" bottom="0.75" header="0.3" footer="0.3"/>
  <pageSetup orientation="portrait" r:id="rId1"/>
  <headerFooter alignWithMargins="0"/>
  <rowBreaks count="1" manualBreakCount="1">
    <brk id="54" max="16383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0"/>
  </sheetPr>
  <dimension ref="A5:K56"/>
  <sheetViews>
    <sheetView workbookViewId="0">
      <selection activeCell="M60" sqref="M60"/>
    </sheetView>
  </sheetViews>
  <sheetFormatPr defaultRowHeight="12.75" x14ac:dyDescent="0.2"/>
  <cols>
    <col min="1" max="1" width="6.85546875" customWidth="1"/>
    <col min="2" max="2" width="8.42578125" customWidth="1"/>
    <col min="9" max="9" width="8.28515625" customWidth="1"/>
    <col min="10" max="10" width="11.42578125" customWidth="1"/>
    <col min="11" max="11" width="6" customWidth="1"/>
  </cols>
  <sheetData>
    <row r="5" spans="1:11" ht="18.75" x14ac:dyDescent="0.3">
      <c r="D5" s="76" t="s">
        <v>594</v>
      </c>
    </row>
    <row r="6" spans="1:11" ht="5.25" customHeight="1" x14ac:dyDescent="0.2"/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x14ac:dyDescent="0.2">
      <c r="C8" s="77">
        <f>'Info Page'!D79</f>
        <v>0</v>
      </c>
      <c r="D8" s="77"/>
      <c r="E8" s="77"/>
    </row>
    <row r="9" spans="1:11" x14ac:dyDescent="0.2">
      <c r="A9" s="78" t="s">
        <v>595</v>
      </c>
    </row>
    <row r="10" spans="1:11" ht="12.75" customHeight="1" x14ac:dyDescent="0.2">
      <c r="A10" s="78" t="s">
        <v>596</v>
      </c>
    </row>
    <row r="11" spans="1:11" x14ac:dyDescent="0.2">
      <c r="A11" s="78" t="s">
        <v>597</v>
      </c>
    </row>
    <row r="12" spans="1:11" ht="18.75" x14ac:dyDescent="0.3">
      <c r="A12" s="65" t="s">
        <v>598</v>
      </c>
    </row>
    <row r="13" spans="1:11" ht="12.75" customHeight="1" x14ac:dyDescent="0.2">
      <c r="A13" t="s">
        <v>599</v>
      </c>
    </row>
    <row r="14" spans="1:11" x14ac:dyDescent="0.2">
      <c r="A14" s="67">
        <v>1</v>
      </c>
      <c r="B14" s="79" t="s">
        <v>600</v>
      </c>
      <c r="I14" s="80" t="s">
        <v>601</v>
      </c>
      <c r="J14" s="80" t="s">
        <v>602</v>
      </c>
    </row>
    <row r="15" spans="1:11" x14ac:dyDescent="0.2">
      <c r="A15" s="67">
        <v>2</v>
      </c>
      <c r="B15" s="79" t="s">
        <v>603</v>
      </c>
      <c r="E15" s="80" t="s">
        <v>601</v>
      </c>
      <c r="F15" s="80" t="s">
        <v>602</v>
      </c>
    </row>
    <row r="16" spans="1:11" x14ac:dyDescent="0.2">
      <c r="C16" s="50" t="s">
        <v>604</v>
      </c>
      <c r="D16" s="80">
        <v>1</v>
      </c>
      <c r="E16" s="80">
        <v>2</v>
      </c>
      <c r="F16" s="80">
        <v>3</v>
      </c>
      <c r="G16" s="80">
        <v>4</v>
      </c>
      <c r="H16" s="80">
        <v>5</v>
      </c>
      <c r="I16" s="80" t="s">
        <v>605</v>
      </c>
    </row>
    <row r="17" spans="1:10" x14ac:dyDescent="0.2">
      <c r="A17" s="67">
        <v>3</v>
      </c>
      <c r="B17" s="79" t="s">
        <v>583</v>
      </c>
      <c r="I17" s="80" t="s">
        <v>601</v>
      </c>
      <c r="J17" s="80" t="s">
        <v>602</v>
      </c>
    </row>
    <row r="18" spans="1:10" x14ac:dyDescent="0.2">
      <c r="C18" s="50" t="s">
        <v>604</v>
      </c>
      <c r="D18" s="80">
        <v>1</v>
      </c>
      <c r="E18" s="80">
        <v>2</v>
      </c>
      <c r="F18" s="80">
        <v>3</v>
      </c>
      <c r="G18" s="80">
        <v>4</v>
      </c>
      <c r="H18" s="80">
        <v>5</v>
      </c>
      <c r="I18" s="80" t="s">
        <v>605</v>
      </c>
    </row>
    <row r="19" spans="1:10" x14ac:dyDescent="0.2">
      <c r="A19" s="67">
        <v>4</v>
      </c>
      <c r="B19" s="79" t="s">
        <v>462</v>
      </c>
    </row>
    <row r="20" spans="1:10" x14ac:dyDescent="0.2">
      <c r="C20" s="50" t="s">
        <v>463</v>
      </c>
      <c r="D20" s="81" t="s">
        <v>464</v>
      </c>
      <c r="E20" s="81" t="s">
        <v>465</v>
      </c>
      <c r="F20" s="81" t="s">
        <v>466</v>
      </c>
      <c r="G20" s="81" t="s">
        <v>467</v>
      </c>
      <c r="H20" s="81" t="s">
        <v>468</v>
      </c>
      <c r="I20" s="81" t="s">
        <v>469</v>
      </c>
    </row>
    <row r="21" spans="1:10" x14ac:dyDescent="0.2">
      <c r="A21" s="67">
        <v>5</v>
      </c>
      <c r="B21" s="79" t="s">
        <v>470</v>
      </c>
    </row>
    <row r="22" spans="1:10" x14ac:dyDescent="0.2">
      <c r="B22" s="79" t="s">
        <v>647</v>
      </c>
    </row>
    <row r="23" spans="1:10" x14ac:dyDescent="0.2">
      <c r="B23" s="3"/>
      <c r="C23" s="3"/>
      <c r="D23" s="3"/>
      <c r="E23" s="3"/>
      <c r="F23" s="3"/>
      <c r="G23" s="3"/>
      <c r="H23" s="3"/>
      <c r="I23" s="3"/>
    </row>
    <row r="24" spans="1:10" x14ac:dyDescent="0.2">
      <c r="B24" s="82"/>
      <c r="C24" s="82"/>
      <c r="D24" s="82"/>
      <c r="E24" s="82"/>
      <c r="F24" s="82"/>
      <c r="G24" s="82"/>
      <c r="H24" s="82"/>
      <c r="I24" s="82"/>
    </row>
    <row r="25" spans="1:10" x14ac:dyDescent="0.2">
      <c r="B25" s="82"/>
      <c r="C25" s="82"/>
      <c r="D25" s="82"/>
      <c r="E25" s="82"/>
      <c r="F25" s="82"/>
      <c r="G25" s="82"/>
      <c r="H25" s="82"/>
      <c r="I25" s="82"/>
    </row>
    <row r="26" spans="1:10" ht="4.5" customHeight="1" x14ac:dyDescent="0.2"/>
    <row r="27" spans="1:10" ht="18.75" x14ac:dyDescent="0.3">
      <c r="A27" s="65" t="s">
        <v>648</v>
      </c>
    </row>
    <row r="28" spans="1:10" x14ac:dyDescent="0.2">
      <c r="A28" t="s">
        <v>599</v>
      </c>
    </row>
    <row r="29" spans="1:10" ht="6.75" customHeight="1" x14ac:dyDescent="0.2"/>
    <row r="30" spans="1:10" x14ac:dyDescent="0.2">
      <c r="A30" s="67">
        <v>1</v>
      </c>
      <c r="B30" s="79" t="s">
        <v>649</v>
      </c>
    </row>
    <row r="31" spans="1:10" x14ac:dyDescent="0.2">
      <c r="C31" s="80" t="s">
        <v>560</v>
      </c>
      <c r="D31" s="80"/>
      <c r="E31" s="80" t="s">
        <v>650</v>
      </c>
      <c r="F31" s="80"/>
      <c r="G31" s="80" t="s">
        <v>651</v>
      </c>
      <c r="I31" s="80" t="s">
        <v>652</v>
      </c>
    </row>
    <row r="32" spans="1:10" x14ac:dyDescent="0.2">
      <c r="C32" s="80" t="s">
        <v>653</v>
      </c>
      <c r="D32" s="80"/>
      <c r="E32" s="80" t="s">
        <v>654</v>
      </c>
      <c r="F32" s="80"/>
      <c r="G32" s="80" t="s">
        <v>655</v>
      </c>
      <c r="I32" s="80" t="s">
        <v>656</v>
      </c>
    </row>
    <row r="33" spans="1:11" x14ac:dyDescent="0.2">
      <c r="C33" s="80" t="s">
        <v>657</v>
      </c>
      <c r="D33" s="80"/>
      <c r="E33" s="80" t="s">
        <v>658</v>
      </c>
      <c r="F33" s="80"/>
      <c r="G33" s="80" t="s">
        <v>659</v>
      </c>
    </row>
    <row r="34" spans="1:11" x14ac:dyDescent="0.2">
      <c r="A34" s="67">
        <v>2</v>
      </c>
      <c r="B34" s="83" t="s">
        <v>660</v>
      </c>
      <c r="I34" s="80" t="s">
        <v>601</v>
      </c>
      <c r="J34" s="80" t="s">
        <v>602</v>
      </c>
    </row>
    <row r="35" spans="1:11" x14ac:dyDescent="0.2">
      <c r="A35" s="67">
        <v>3</v>
      </c>
      <c r="B35" s="83" t="s">
        <v>661</v>
      </c>
      <c r="I35" s="80" t="s">
        <v>601</v>
      </c>
      <c r="J35" s="80" t="s">
        <v>602</v>
      </c>
    </row>
    <row r="36" spans="1:11" x14ac:dyDescent="0.2">
      <c r="A36" s="67">
        <v>4</v>
      </c>
      <c r="B36" s="79" t="s">
        <v>168</v>
      </c>
      <c r="I36" s="80" t="s">
        <v>601</v>
      </c>
      <c r="J36" s="80" t="s">
        <v>602</v>
      </c>
    </row>
    <row r="37" spans="1:11" x14ac:dyDescent="0.2">
      <c r="A37" s="67">
        <v>5</v>
      </c>
      <c r="B37" s="79" t="s">
        <v>169</v>
      </c>
      <c r="I37" s="80" t="s">
        <v>601</v>
      </c>
      <c r="J37" s="80" t="s">
        <v>602</v>
      </c>
    </row>
    <row r="38" spans="1:11" x14ac:dyDescent="0.2">
      <c r="A38" s="67">
        <v>6</v>
      </c>
      <c r="B38" s="79" t="s">
        <v>458</v>
      </c>
    </row>
    <row r="39" spans="1:11" x14ac:dyDescent="0.2">
      <c r="B39" s="79" t="s">
        <v>459</v>
      </c>
    </row>
    <row r="40" spans="1:11" x14ac:dyDescent="0.2">
      <c r="B40" s="79" t="s">
        <v>460</v>
      </c>
      <c r="I40" s="80" t="s">
        <v>601</v>
      </c>
      <c r="J40" s="80" t="s">
        <v>602</v>
      </c>
    </row>
    <row r="41" spans="1:11" ht="6.75" customHeight="1" x14ac:dyDescent="0.2">
      <c r="A41" s="67"/>
    </row>
    <row r="42" spans="1:11" ht="18.75" x14ac:dyDescent="0.3">
      <c r="A42" s="65" t="s">
        <v>171</v>
      </c>
    </row>
    <row r="43" spans="1:11" x14ac:dyDescent="0.2">
      <c r="A43" s="1" t="s">
        <v>572</v>
      </c>
    </row>
    <row r="44" spans="1:11" ht="6.75" customHeight="1" x14ac:dyDescent="0.2"/>
    <row r="45" spans="1:11" x14ac:dyDescent="0.2">
      <c r="G45" s="84" t="s">
        <v>172</v>
      </c>
      <c r="H45" s="84"/>
      <c r="I45" s="84" t="s">
        <v>173</v>
      </c>
      <c r="J45" s="84"/>
      <c r="K45" s="84" t="s">
        <v>174</v>
      </c>
    </row>
    <row r="46" spans="1:11" x14ac:dyDescent="0.2">
      <c r="A46" s="67">
        <v>1</v>
      </c>
      <c r="B46" s="79" t="s">
        <v>175</v>
      </c>
      <c r="G46" s="80">
        <v>1</v>
      </c>
      <c r="H46" s="80">
        <v>2</v>
      </c>
      <c r="I46" s="80">
        <v>3</v>
      </c>
      <c r="J46" s="80">
        <v>4</v>
      </c>
      <c r="K46" s="80">
        <v>5</v>
      </c>
    </row>
    <row r="47" spans="1:11" x14ac:dyDescent="0.2">
      <c r="A47" s="67">
        <v>2</v>
      </c>
      <c r="B47" s="79" t="s">
        <v>176</v>
      </c>
      <c r="G47" s="80">
        <v>1</v>
      </c>
      <c r="H47" s="80">
        <v>2</v>
      </c>
      <c r="I47" s="80">
        <v>3</v>
      </c>
      <c r="J47" s="80">
        <v>4</v>
      </c>
      <c r="K47" s="80">
        <v>5</v>
      </c>
    </row>
    <row r="48" spans="1:11" x14ac:dyDescent="0.2">
      <c r="A48" s="67">
        <v>3</v>
      </c>
      <c r="B48" s="79" t="s">
        <v>177</v>
      </c>
      <c r="G48" s="80">
        <v>1</v>
      </c>
      <c r="H48" s="80">
        <v>2</v>
      </c>
      <c r="I48" s="80">
        <v>3</v>
      </c>
      <c r="J48" s="80">
        <v>4</v>
      </c>
      <c r="K48" s="80">
        <v>5</v>
      </c>
    </row>
    <row r="49" spans="1:11" x14ac:dyDescent="0.2">
      <c r="A49" s="67">
        <v>4</v>
      </c>
      <c r="B49" s="79" t="s">
        <v>155</v>
      </c>
      <c r="G49" s="80">
        <v>1</v>
      </c>
      <c r="H49" s="80">
        <v>2</v>
      </c>
      <c r="I49" s="80">
        <v>3</v>
      </c>
      <c r="J49" s="80">
        <v>4</v>
      </c>
      <c r="K49" s="80">
        <v>5</v>
      </c>
    </row>
    <row r="50" spans="1:11" x14ac:dyDescent="0.2">
      <c r="A50" s="67">
        <v>5</v>
      </c>
      <c r="B50" s="79" t="s">
        <v>156</v>
      </c>
      <c r="G50" s="80">
        <v>1</v>
      </c>
      <c r="H50" s="80">
        <v>2</v>
      </c>
      <c r="I50" s="80">
        <v>3</v>
      </c>
      <c r="J50" s="80">
        <v>4</v>
      </c>
      <c r="K50" s="80">
        <v>5</v>
      </c>
    </row>
    <row r="51" spans="1:11" x14ac:dyDescent="0.2">
      <c r="A51" s="67">
        <v>6</v>
      </c>
      <c r="B51" s="79" t="s">
        <v>157</v>
      </c>
      <c r="G51" s="80">
        <v>1</v>
      </c>
      <c r="H51" s="80">
        <v>2</v>
      </c>
      <c r="I51" s="80">
        <v>3</v>
      </c>
      <c r="J51" s="80">
        <v>4</v>
      </c>
      <c r="K51" s="80">
        <v>5</v>
      </c>
    </row>
    <row r="52" spans="1:11" x14ac:dyDescent="0.2">
      <c r="A52" s="67">
        <v>7</v>
      </c>
      <c r="B52" s="79" t="s">
        <v>578</v>
      </c>
      <c r="G52" s="80">
        <v>1</v>
      </c>
      <c r="H52" s="80">
        <v>2</v>
      </c>
      <c r="I52" s="80">
        <v>3</v>
      </c>
      <c r="J52" s="80">
        <v>4</v>
      </c>
      <c r="K52" s="80">
        <v>5</v>
      </c>
    </row>
    <row r="53" spans="1:11" x14ac:dyDescent="0.2">
      <c r="A53" s="67"/>
      <c r="B53" s="79"/>
    </row>
    <row r="54" spans="1:11" x14ac:dyDescent="0.2">
      <c r="A54" s="67">
        <v>8</v>
      </c>
      <c r="B54" s="79" t="s">
        <v>579</v>
      </c>
      <c r="J54" s="80" t="s">
        <v>601</v>
      </c>
      <c r="K54" s="80" t="s">
        <v>602</v>
      </c>
    </row>
    <row r="56" spans="1:11" ht="11.25" customHeight="1" x14ac:dyDescent="0.2"/>
  </sheetData>
  <sheetProtection password="E72E" sheet="1" objects="1" scenarios="1"/>
  <phoneticPr fontId="2" type="noConversion"/>
  <pageMargins left="0" right="0" top="0" bottom="0" header="0" footer="0"/>
  <pageSetup orientation="portrait" horizontalDpi="4294967293" verticalDpi="1200" r:id="rId1"/>
  <headerFooter alignWithMargins="0"/>
  <rowBreaks count="2" manualBreakCount="2">
    <brk id="62" max="16383" man="1"/>
    <brk id="63" max="16383" man="1"/>
  </rowBreaks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0"/>
  </sheetPr>
  <dimension ref="A6:I61"/>
  <sheetViews>
    <sheetView topLeftCell="A4" workbookViewId="0">
      <selection activeCell="B16" sqref="B16"/>
    </sheetView>
  </sheetViews>
  <sheetFormatPr defaultRowHeight="12.75" x14ac:dyDescent="0.2"/>
  <cols>
    <col min="1" max="2" width="10.85546875" customWidth="1"/>
    <col min="3" max="3" width="3.7109375" customWidth="1"/>
    <col min="7" max="7" width="7.42578125" customWidth="1"/>
    <col min="8" max="8" width="8.42578125" customWidth="1"/>
    <col min="9" max="9" width="16.42578125" customWidth="1"/>
  </cols>
  <sheetData>
    <row r="6" spans="2:9" ht="19.5" customHeight="1" x14ac:dyDescent="0.2">
      <c r="F6" s="71" t="s">
        <v>573</v>
      </c>
    </row>
    <row r="10" spans="2:9" x14ac:dyDescent="0.2">
      <c r="I10" s="74"/>
    </row>
    <row r="13" spans="2:9" x14ac:dyDescent="0.2">
      <c r="B13" s="1742">
        <f>'Info Page'!C28</f>
        <v>0</v>
      </c>
      <c r="C13" s="1742"/>
      <c r="D13" s="1742"/>
      <c r="E13" s="1742"/>
    </row>
    <row r="14" spans="2:9" x14ac:dyDescent="0.2">
      <c r="B14" s="1742">
        <f>'Info Page'!C16</f>
        <v>0</v>
      </c>
      <c r="C14" s="1742"/>
      <c r="D14" s="1742"/>
      <c r="E14" s="1742"/>
    </row>
    <row r="15" spans="2:9" x14ac:dyDescent="0.2">
      <c r="B15" s="1742">
        <f>'Info Page'!C17</f>
        <v>0</v>
      </c>
      <c r="C15" s="1742"/>
      <c r="D15" s="85">
        <f>'Info Page'!E17</f>
        <v>0</v>
      </c>
    </row>
    <row r="16" spans="2:9" x14ac:dyDescent="0.2">
      <c r="B16" s="72">
        <f>'Info Page'!G17</f>
        <v>0</v>
      </c>
      <c r="C16" s="85"/>
      <c r="D16" s="85"/>
    </row>
    <row r="25" spans="1:7" x14ac:dyDescent="0.2">
      <c r="A25" t="s">
        <v>574</v>
      </c>
      <c r="G25" s="67">
        <f>'Info Page'!D87</f>
        <v>0</v>
      </c>
    </row>
    <row r="26" spans="1:7" x14ac:dyDescent="0.2">
      <c r="A26" t="s">
        <v>575</v>
      </c>
    </row>
    <row r="27" spans="1:7" ht="12.75" customHeight="1" x14ac:dyDescent="0.2">
      <c r="A27" s="199" t="s">
        <v>1005</v>
      </c>
    </row>
    <row r="28" spans="1:7" ht="12.75" customHeight="1" x14ac:dyDescent="0.2"/>
    <row r="29" spans="1:7" ht="12.75" customHeight="1" x14ac:dyDescent="0.2">
      <c r="A29" s="199" t="s">
        <v>1006</v>
      </c>
    </row>
    <row r="30" spans="1:7" ht="12.75" customHeight="1" x14ac:dyDescent="0.2">
      <c r="A30" s="199" t="s">
        <v>1007</v>
      </c>
    </row>
    <row r="31" spans="1:7" ht="12.75" customHeight="1" x14ac:dyDescent="0.2">
      <c r="A31" s="199" t="s">
        <v>1008</v>
      </c>
    </row>
    <row r="32" spans="1:7" ht="12.75" customHeight="1" x14ac:dyDescent="0.2"/>
    <row r="33" spans="1:1" ht="12.75" customHeight="1" x14ac:dyDescent="0.2">
      <c r="A33" s="199" t="s">
        <v>1012</v>
      </c>
    </row>
    <row r="34" spans="1:1" ht="12.75" customHeight="1" x14ac:dyDescent="0.2">
      <c r="A34" s="199" t="s">
        <v>1009</v>
      </c>
    </row>
    <row r="35" spans="1:1" ht="12.75" customHeight="1" x14ac:dyDescent="0.2">
      <c r="A35" s="199" t="s">
        <v>1010</v>
      </c>
    </row>
    <row r="36" spans="1:1" ht="12.75" customHeight="1" x14ac:dyDescent="0.2">
      <c r="A36" s="199" t="s">
        <v>1011</v>
      </c>
    </row>
    <row r="37" spans="1:1" ht="12.75" customHeight="1" x14ac:dyDescent="0.2"/>
    <row r="38" spans="1:1" ht="12.75" customHeight="1" x14ac:dyDescent="0.2">
      <c r="A38" s="199" t="s">
        <v>1030</v>
      </c>
    </row>
    <row r="39" spans="1:1" ht="12.75" customHeight="1" x14ac:dyDescent="0.2">
      <c r="A39" s="199" t="s">
        <v>1013</v>
      </c>
    </row>
    <row r="40" spans="1:1" ht="12.75" customHeight="1" x14ac:dyDescent="0.2">
      <c r="A40" s="199" t="s">
        <v>1014</v>
      </c>
    </row>
    <row r="41" spans="1:1" ht="12.75" customHeight="1" x14ac:dyDescent="0.2">
      <c r="A41" s="199" t="s">
        <v>1031</v>
      </c>
    </row>
    <row r="42" spans="1:1" ht="12.75" customHeight="1" x14ac:dyDescent="0.2"/>
    <row r="43" spans="1:1" ht="12.75" customHeight="1" x14ac:dyDescent="0.2">
      <c r="A43" s="199" t="s">
        <v>613</v>
      </c>
    </row>
    <row r="44" spans="1:1" ht="12.75" customHeight="1" x14ac:dyDescent="0.2">
      <c r="A44" t="s">
        <v>250</v>
      </c>
    </row>
    <row r="45" spans="1:1" ht="12.75" customHeight="1" x14ac:dyDescent="0.2">
      <c r="A45" s="67" t="s">
        <v>1032</v>
      </c>
    </row>
    <row r="46" spans="1:1" ht="12.75" customHeight="1" x14ac:dyDescent="0.2">
      <c r="A46" s="199" t="s">
        <v>1015</v>
      </c>
    </row>
    <row r="47" spans="1:1" ht="12.75" customHeight="1" x14ac:dyDescent="0.2">
      <c r="A47" s="199" t="s">
        <v>1016</v>
      </c>
    </row>
    <row r="48" spans="1:1" ht="12.75" customHeight="1" x14ac:dyDescent="0.2"/>
    <row r="49" spans="1:1" ht="12.75" customHeight="1" x14ac:dyDescent="0.2">
      <c r="A49" s="199" t="s">
        <v>1017</v>
      </c>
    </row>
    <row r="50" spans="1:1" ht="12.75" customHeight="1" x14ac:dyDescent="0.2"/>
    <row r="51" spans="1:1" ht="12.75" customHeight="1" x14ac:dyDescent="0.2"/>
    <row r="52" spans="1:1" ht="18.75" customHeight="1" x14ac:dyDescent="0.35">
      <c r="A52" s="1243">
        <f>'Info Page'!D87</f>
        <v>0</v>
      </c>
    </row>
    <row r="53" spans="1:1" ht="12.75" customHeight="1" x14ac:dyDescent="0.2">
      <c r="A53" s="78">
        <f>'Info Page'!D87</f>
        <v>0</v>
      </c>
    </row>
    <row r="54" spans="1:1" ht="12.75" customHeight="1" x14ac:dyDescent="0.2">
      <c r="A54" t="s">
        <v>251</v>
      </c>
    </row>
    <row r="55" spans="1:1" ht="12.75" customHeight="1" x14ac:dyDescent="0.2"/>
    <row r="56" spans="1:1" ht="12.75" customHeight="1" x14ac:dyDescent="0.2"/>
    <row r="57" spans="1:1" ht="12.75" customHeight="1" x14ac:dyDescent="0.2"/>
    <row r="58" spans="1:1" ht="12.75" customHeight="1" x14ac:dyDescent="0.2"/>
    <row r="59" spans="1:1" ht="12.75" customHeight="1" x14ac:dyDescent="0.2"/>
    <row r="60" spans="1:1" ht="12.75" customHeight="1" x14ac:dyDescent="0.2"/>
    <row r="61" spans="1:1" ht="12.75" customHeight="1" x14ac:dyDescent="0.2"/>
  </sheetData>
  <sheetProtection algorithmName="SHA-512" hashValue="I0zWRI/WdGppCgyRfEXli5xRiW7A6PmgBhO6PRBSgqyYfanHVoTmoEaoRoNzvsuvBdMNX+05yFYYy5sshU0nng==" saltValue="Kwr/Ug7726jKv1t670+x6w==" spinCount="100000" sheet="1" objects="1" scenarios="1"/>
  <mergeCells count="3">
    <mergeCell ref="B13:E13"/>
    <mergeCell ref="B15:C15"/>
    <mergeCell ref="B14:E14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10"/>
  </sheetPr>
  <dimension ref="A5:K61"/>
  <sheetViews>
    <sheetView topLeftCell="A28" workbookViewId="0">
      <selection activeCell="J55" sqref="J55"/>
    </sheetView>
  </sheetViews>
  <sheetFormatPr defaultRowHeight="12.75" x14ac:dyDescent="0.2"/>
  <sheetData>
    <row r="5" spans="1:11" ht="18.75" x14ac:dyDescent="0.3">
      <c r="E5" s="76" t="s">
        <v>114</v>
      </c>
    </row>
    <row r="7" spans="1:11" x14ac:dyDescent="0.2">
      <c r="B7" s="66" t="s">
        <v>198</v>
      </c>
      <c r="C7" s="77">
        <f>'Info Page'!D84</f>
        <v>0</v>
      </c>
      <c r="D7" s="77"/>
      <c r="E7" s="77"/>
      <c r="H7" s="66" t="s">
        <v>180</v>
      </c>
      <c r="I7" s="77">
        <f>'Info Page'!C6</f>
        <v>0</v>
      </c>
      <c r="J7" s="77"/>
      <c r="K7" s="77"/>
    </row>
    <row r="8" spans="1:11" ht="12.75" customHeight="1" x14ac:dyDescent="0.2">
      <c r="C8" s="77">
        <f>'Info Page'!D79</f>
        <v>0</v>
      </c>
      <c r="D8" s="77"/>
      <c r="E8" s="77"/>
    </row>
    <row r="10" spans="1:11" ht="12.75" customHeight="1" x14ac:dyDescent="0.2">
      <c r="A10" s="78" t="s">
        <v>595</v>
      </c>
    </row>
    <row r="11" spans="1:11" x14ac:dyDescent="0.2">
      <c r="A11" s="78" t="s">
        <v>50</v>
      </c>
    </row>
    <row r="12" spans="1:11" x14ac:dyDescent="0.2">
      <c r="A12" s="78" t="s">
        <v>597</v>
      </c>
    </row>
    <row r="13" spans="1:11" ht="23.25" customHeight="1" x14ac:dyDescent="0.3">
      <c r="A13" s="65" t="s">
        <v>1585</v>
      </c>
    </row>
    <row r="14" spans="1:11" x14ac:dyDescent="0.2">
      <c r="A14" t="s">
        <v>599</v>
      </c>
    </row>
    <row r="15" spans="1:11" x14ac:dyDescent="0.2">
      <c r="A15" s="72" t="s">
        <v>1586</v>
      </c>
    </row>
    <row r="16" spans="1:11" x14ac:dyDescent="0.2">
      <c r="A16" s="67">
        <v>1</v>
      </c>
      <c r="B16" s="79" t="s">
        <v>533</v>
      </c>
      <c r="J16" s="80" t="s">
        <v>601</v>
      </c>
      <c r="K16" s="80" t="s">
        <v>602</v>
      </c>
    </row>
    <row r="17" spans="1:11" x14ac:dyDescent="0.2">
      <c r="C17" s="50" t="s">
        <v>390</v>
      </c>
      <c r="D17" s="3"/>
      <c r="E17" s="3"/>
      <c r="F17" s="3"/>
      <c r="G17" s="3"/>
    </row>
    <row r="18" spans="1:11" x14ac:dyDescent="0.2">
      <c r="A18" s="67">
        <v>2</v>
      </c>
      <c r="B18" s="79" t="s">
        <v>401</v>
      </c>
      <c r="C18" s="50"/>
      <c r="D18" s="80"/>
      <c r="E18" s="80"/>
      <c r="F18" s="80"/>
      <c r="G18" s="80"/>
      <c r="H18" s="80"/>
      <c r="J18" s="80" t="s">
        <v>601</v>
      </c>
      <c r="K18" s="80" t="s">
        <v>602</v>
      </c>
    </row>
    <row r="19" spans="1:11" x14ac:dyDescent="0.2">
      <c r="A19" s="67">
        <v>3</v>
      </c>
      <c r="B19" s="79" t="s">
        <v>51</v>
      </c>
      <c r="J19" s="80" t="s">
        <v>601</v>
      </c>
      <c r="K19" s="80" t="s">
        <v>602</v>
      </c>
    </row>
    <row r="20" spans="1:11" x14ac:dyDescent="0.2">
      <c r="A20" s="67">
        <v>4</v>
      </c>
      <c r="B20" s="79" t="s">
        <v>1591</v>
      </c>
      <c r="C20" s="50"/>
      <c r="D20" s="80"/>
      <c r="E20" s="80"/>
      <c r="F20" s="80"/>
      <c r="G20" s="80"/>
      <c r="H20" s="80"/>
      <c r="J20" s="80" t="s">
        <v>601</v>
      </c>
      <c r="K20" s="80" t="s">
        <v>602</v>
      </c>
    </row>
    <row r="21" spans="1:11" x14ac:dyDescent="0.2">
      <c r="A21" s="73" t="s">
        <v>1587</v>
      </c>
    </row>
    <row r="22" spans="1:11" x14ac:dyDescent="0.2">
      <c r="A22" s="67">
        <v>1</v>
      </c>
      <c r="B22" s="79" t="s">
        <v>1588</v>
      </c>
      <c r="J22" s="80" t="s">
        <v>601</v>
      </c>
      <c r="K22" s="80" t="s">
        <v>602</v>
      </c>
    </row>
    <row r="23" spans="1:11" x14ac:dyDescent="0.2">
      <c r="A23" s="67">
        <v>2</v>
      </c>
      <c r="B23" s="79" t="s">
        <v>1589</v>
      </c>
      <c r="C23" s="50"/>
      <c r="D23" s="81"/>
      <c r="E23" s="81"/>
      <c r="F23" s="81"/>
      <c r="G23" s="81"/>
      <c r="H23" s="81"/>
      <c r="I23" s="81"/>
      <c r="J23" s="80" t="s">
        <v>601</v>
      </c>
      <c r="K23" s="80" t="s">
        <v>602</v>
      </c>
    </row>
    <row r="24" spans="1:11" x14ac:dyDescent="0.2">
      <c r="A24" s="67">
        <v>3</v>
      </c>
      <c r="B24" s="79" t="s">
        <v>1590</v>
      </c>
      <c r="J24" s="80" t="s">
        <v>601</v>
      </c>
      <c r="K24" s="80" t="s">
        <v>602</v>
      </c>
    </row>
    <row r="25" spans="1:11" x14ac:dyDescent="0.2">
      <c r="A25" s="88" t="s">
        <v>52</v>
      </c>
      <c r="B25" s="3"/>
      <c r="C25" s="3"/>
      <c r="D25" s="3"/>
      <c r="E25" s="3"/>
      <c r="F25" s="3"/>
      <c r="G25" s="3"/>
      <c r="H25" s="3"/>
      <c r="I25" s="3"/>
    </row>
    <row r="26" spans="1:11" ht="12.75" customHeight="1" x14ac:dyDescent="0.2">
      <c r="B26" s="82"/>
      <c r="C26" s="82"/>
      <c r="D26" s="82"/>
      <c r="E26" s="82"/>
      <c r="F26" s="82"/>
      <c r="G26" s="82"/>
      <c r="H26" s="82"/>
      <c r="I26" s="82"/>
    </row>
    <row r="27" spans="1:11" ht="12.75" customHeight="1" x14ac:dyDescent="0.2">
      <c r="B27" s="82"/>
      <c r="C27" s="82"/>
      <c r="D27" s="82"/>
      <c r="E27" s="82"/>
      <c r="F27" s="82"/>
      <c r="G27" s="82"/>
      <c r="H27" s="82"/>
      <c r="I27" s="82"/>
    </row>
    <row r="28" spans="1:11" ht="18.75" customHeight="1" x14ac:dyDescent="0.3">
      <c r="A28" s="65" t="s">
        <v>53</v>
      </c>
    </row>
    <row r="29" spans="1:11" ht="12.75" customHeight="1" x14ac:dyDescent="0.2">
      <c r="A29" t="s">
        <v>599</v>
      </c>
    </row>
    <row r="30" spans="1:11" ht="12.75" customHeight="1" x14ac:dyDescent="0.2">
      <c r="C30" s="66" t="s">
        <v>544</v>
      </c>
      <c r="D30" s="275">
        <f>'Info Page'!D87</f>
        <v>0</v>
      </c>
    </row>
    <row r="31" spans="1:11" ht="12.75" customHeight="1" x14ac:dyDescent="0.2">
      <c r="A31" s="67">
        <v>1</v>
      </c>
      <c r="B31" s="79" t="s">
        <v>54</v>
      </c>
      <c r="J31" s="80" t="s">
        <v>601</v>
      </c>
      <c r="K31" s="80" t="s">
        <v>602</v>
      </c>
    </row>
    <row r="32" spans="1:11" ht="12.75" customHeight="1" x14ac:dyDescent="0.2">
      <c r="A32" s="67">
        <v>2</v>
      </c>
      <c r="B32" s="79" t="s">
        <v>55</v>
      </c>
      <c r="J32" s="80" t="s">
        <v>601</v>
      </c>
      <c r="K32" s="80" t="s">
        <v>602</v>
      </c>
    </row>
    <row r="33" spans="1:11" ht="12.75" customHeight="1" x14ac:dyDescent="0.2">
      <c r="A33" s="67">
        <v>3</v>
      </c>
      <c r="B33" s="79" t="s">
        <v>640</v>
      </c>
      <c r="J33" s="80" t="s">
        <v>601</v>
      </c>
      <c r="K33" s="80" t="s">
        <v>602</v>
      </c>
    </row>
    <row r="34" spans="1:11" ht="12.75" customHeight="1" x14ac:dyDescent="0.2">
      <c r="A34" s="67">
        <v>4</v>
      </c>
      <c r="B34" s="79" t="s">
        <v>545</v>
      </c>
      <c r="J34" s="80" t="s">
        <v>601</v>
      </c>
      <c r="K34" s="80" t="s">
        <v>602</v>
      </c>
    </row>
    <row r="35" spans="1:11" ht="12.75" customHeight="1" x14ac:dyDescent="0.2">
      <c r="A35" s="67">
        <v>5</v>
      </c>
      <c r="B35" s="79" t="s">
        <v>293</v>
      </c>
      <c r="J35" s="80" t="s">
        <v>601</v>
      </c>
      <c r="K35" s="80" t="s">
        <v>602</v>
      </c>
    </row>
    <row r="36" spans="1:11" ht="12.75" customHeight="1" x14ac:dyDescent="0.2">
      <c r="A36" s="67">
        <v>6</v>
      </c>
      <c r="B36" s="79" t="s">
        <v>294</v>
      </c>
      <c r="J36" s="80" t="s">
        <v>601</v>
      </c>
      <c r="K36" s="80" t="s">
        <v>602</v>
      </c>
    </row>
    <row r="37" spans="1:11" ht="12.75" customHeight="1" x14ac:dyDescent="0.2">
      <c r="A37" s="67">
        <v>7</v>
      </c>
      <c r="B37" s="79" t="s">
        <v>243</v>
      </c>
      <c r="J37" s="80" t="s">
        <v>601</v>
      </c>
      <c r="K37" s="80" t="s">
        <v>602</v>
      </c>
    </row>
    <row r="38" spans="1:11" ht="12.75" customHeight="1" x14ac:dyDescent="0.2"/>
    <row r="39" spans="1:11" ht="12.75" customHeight="1" x14ac:dyDescent="0.2">
      <c r="A39" s="274" t="s">
        <v>486</v>
      </c>
    </row>
    <row r="40" spans="1:11" ht="12.75" customHeight="1" x14ac:dyDescent="0.2">
      <c r="A40" s="67">
        <v>1</v>
      </c>
      <c r="B40" s="79" t="s">
        <v>487</v>
      </c>
      <c r="J40" s="80" t="s">
        <v>601</v>
      </c>
      <c r="K40" s="80" t="s">
        <v>602</v>
      </c>
    </row>
    <row r="41" spans="1:11" ht="12.75" customHeight="1" x14ac:dyDescent="0.2">
      <c r="A41" s="67">
        <v>2</v>
      </c>
      <c r="B41" s="79" t="s">
        <v>488</v>
      </c>
      <c r="J41" s="80" t="s">
        <v>601</v>
      </c>
      <c r="K41" s="80" t="s">
        <v>602</v>
      </c>
    </row>
    <row r="42" spans="1:11" ht="12.75" customHeight="1" x14ac:dyDescent="0.2">
      <c r="A42" s="67">
        <v>3</v>
      </c>
      <c r="B42" s="79" t="s">
        <v>489</v>
      </c>
      <c r="J42" s="80" t="s">
        <v>601</v>
      </c>
      <c r="K42" s="80" t="s">
        <v>602</v>
      </c>
    </row>
    <row r="43" spans="1:11" ht="6" customHeight="1" x14ac:dyDescent="0.2"/>
    <row r="44" spans="1:11" ht="18" customHeight="1" x14ac:dyDescent="0.3">
      <c r="A44" s="65" t="s">
        <v>244</v>
      </c>
    </row>
    <row r="45" spans="1:11" ht="12.75" customHeight="1" x14ac:dyDescent="0.2">
      <c r="A45" t="s">
        <v>534</v>
      </c>
    </row>
    <row r="46" spans="1:11" ht="12.75" customHeight="1" x14ac:dyDescent="0.2"/>
    <row r="47" spans="1:11" ht="12.75" customHeight="1" x14ac:dyDescent="0.2">
      <c r="A47" s="88" t="s">
        <v>52</v>
      </c>
      <c r="B47" s="3"/>
      <c r="C47" s="3"/>
      <c r="D47" s="3"/>
      <c r="E47" s="3"/>
      <c r="F47" s="3"/>
      <c r="G47" s="3"/>
      <c r="H47" s="3"/>
      <c r="I47" s="3"/>
    </row>
    <row r="48" spans="1:11" ht="12.75" customHeight="1" x14ac:dyDescent="0.2">
      <c r="B48" s="82"/>
      <c r="C48" s="82"/>
      <c r="D48" s="82"/>
      <c r="E48" s="82"/>
      <c r="F48" s="82"/>
      <c r="G48" s="82"/>
      <c r="H48" s="82"/>
      <c r="I48" s="82"/>
      <c r="J48" s="80"/>
      <c r="K48" s="80"/>
    </row>
    <row r="49" spans="1:11" ht="12.75" customHeight="1" x14ac:dyDescent="0.2">
      <c r="B49" s="82"/>
      <c r="C49" s="82"/>
      <c r="D49" s="82"/>
      <c r="E49" s="82"/>
      <c r="F49" s="82"/>
      <c r="G49" s="82"/>
      <c r="H49" s="82"/>
      <c r="I49" s="82"/>
      <c r="J49" s="80"/>
      <c r="K49" s="80"/>
    </row>
    <row r="50" spans="1:11" ht="7.5" customHeight="1" x14ac:dyDescent="0.2">
      <c r="J50" s="80"/>
      <c r="K50" s="80"/>
    </row>
    <row r="51" spans="1:11" ht="16.5" customHeight="1" x14ac:dyDescent="0.3">
      <c r="A51" s="65" t="s">
        <v>56</v>
      </c>
      <c r="B51" s="79"/>
      <c r="G51" s="80"/>
      <c r="H51" s="80"/>
      <c r="I51" s="80"/>
      <c r="J51" s="80"/>
      <c r="K51" s="80"/>
    </row>
    <row r="52" spans="1:11" ht="12.75" customHeight="1" x14ac:dyDescent="0.2">
      <c r="A52" s="67"/>
      <c r="B52" s="79"/>
      <c r="G52" s="80"/>
      <c r="H52" s="80"/>
      <c r="I52" s="80"/>
      <c r="J52" s="80"/>
      <c r="K52" s="80"/>
    </row>
    <row r="53" spans="1:11" ht="12.75" customHeight="1" x14ac:dyDescent="0.2">
      <c r="A53" s="67"/>
      <c r="B53" s="79" t="s">
        <v>535</v>
      </c>
      <c r="G53" s="80"/>
      <c r="H53" s="80"/>
      <c r="I53" s="80"/>
      <c r="J53" s="80" t="s">
        <v>601</v>
      </c>
      <c r="K53" s="80" t="s">
        <v>602</v>
      </c>
    </row>
    <row r="54" spans="1:11" ht="12.75" customHeight="1" x14ac:dyDescent="0.2">
      <c r="A54" s="67"/>
      <c r="B54" s="79"/>
      <c r="J54" s="80"/>
      <c r="K54" s="80"/>
    </row>
    <row r="55" spans="1:11" ht="12.75" customHeight="1" x14ac:dyDescent="0.2"/>
    <row r="56" spans="1:11" ht="12.75" customHeight="1" x14ac:dyDescent="0.2"/>
    <row r="57" spans="1:11" ht="12.75" customHeight="1" x14ac:dyDescent="0.2"/>
    <row r="58" spans="1:11" ht="12.75" customHeight="1" x14ac:dyDescent="0.2"/>
    <row r="59" spans="1:11" ht="12.75" customHeight="1" x14ac:dyDescent="0.2"/>
    <row r="60" spans="1:11" ht="12.75" customHeight="1" x14ac:dyDescent="0.2"/>
    <row r="61" spans="1:11" ht="12.75" customHeight="1" x14ac:dyDescent="0.2"/>
  </sheetData>
  <sheetProtection algorithmName="SHA-512" hashValue="gDNYB4CRcr4KHp7HPgHD/5y5xsU1E8IXDxfkia0vUoT+ZhHJkd+6cCwzwvS5WLd4mT9FZeZyxdV9kPxJxMnTYA==" saltValue="gsV/rcOeoAkiLpi45rgGYw==" spinCount="100000" sheet="1" objects="1" scenarios="1"/>
  <phoneticPr fontId="2" type="noConversion"/>
  <pageMargins left="0" right="0" top="0" bottom="0" header="0" footer="0"/>
  <pageSetup orientation="portrait" r:id="rId1"/>
  <headerFooter alignWithMargins="0"/>
  <rowBreaks count="1" manualBreakCount="1">
    <brk id="60" max="16383" man="1"/>
  </rowBreaks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10"/>
  </sheetPr>
  <dimension ref="A6:L52"/>
  <sheetViews>
    <sheetView zoomScaleNormal="100" workbookViewId="0">
      <selection activeCell="B15" sqref="B15:C15"/>
    </sheetView>
  </sheetViews>
  <sheetFormatPr defaultRowHeight="12.75" x14ac:dyDescent="0.2"/>
  <cols>
    <col min="1" max="2" width="10.5703125" customWidth="1"/>
    <col min="3" max="3" width="3.5703125" customWidth="1"/>
  </cols>
  <sheetData>
    <row r="6" spans="2:7" ht="15" x14ac:dyDescent="0.2">
      <c r="D6" s="1745" t="s">
        <v>614</v>
      </c>
      <c r="E6" s="1745"/>
      <c r="F6" s="1745"/>
      <c r="G6" s="1745"/>
    </row>
    <row r="13" spans="2:7" x14ac:dyDescent="0.2">
      <c r="B13" s="1742">
        <f>'Info Page'!C28</f>
        <v>0</v>
      </c>
      <c r="C13" s="1742"/>
      <c r="D13" s="1742"/>
      <c r="E13" s="1742"/>
    </row>
    <row r="14" spans="2:7" x14ac:dyDescent="0.2">
      <c r="B14" s="1742">
        <f>'Info Page'!D84</f>
        <v>0</v>
      </c>
      <c r="C14" s="1742"/>
      <c r="D14" s="1742"/>
      <c r="E14" s="1742"/>
    </row>
    <row r="15" spans="2:7" x14ac:dyDescent="0.2">
      <c r="B15" s="1742">
        <f>'Info Page'!D85</f>
        <v>0</v>
      </c>
      <c r="C15" s="1742"/>
      <c r="D15" s="72" t="s">
        <v>333</v>
      </c>
    </row>
    <row r="16" spans="2:7" ht="12.75" customHeight="1" x14ac:dyDescent="0.2">
      <c r="B16" s="1742">
        <f>'Info Page'!F85</f>
        <v>0</v>
      </c>
      <c r="C16" s="1742"/>
      <c r="D16" s="72"/>
    </row>
    <row r="17" spans="1:12" ht="12.75" customHeight="1" x14ac:dyDescent="0.2"/>
    <row r="18" spans="1:12" ht="12.75" customHeight="1" x14ac:dyDescent="0.2">
      <c r="H18" s="86"/>
    </row>
    <row r="19" spans="1:12" ht="12.75" customHeight="1" x14ac:dyDescent="0.2"/>
    <row r="20" spans="1:12" ht="12.75" customHeight="1" x14ac:dyDescent="0.2"/>
    <row r="21" spans="1:12" ht="12.75" customHeight="1" x14ac:dyDescent="0.2"/>
    <row r="22" spans="1:12" ht="12.75" customHeight="1" x14ac:dyDescent="0.2">
      <c r="A22" s="72"/>
    </row>
    <row r="23" spans="1:12" ht="12.75" customHeight="1" x14ac:dyDescent="0.2"/>
    <row r="24" spans="1:12" ht="12.75" customHeight="1" x14ac:dyDescent="0.2">
      <c r="A24" s="1743" t="s">
        <v>588</v>
      </c>
      <c r="B24" s="1743"/>
      <c r="C24" s="1743"/>
      <c r="D24" s="1743"/>
      <c r="E24" s="1743"/>
      <c r="F24" s="1743"/>
      <c r="G24" s="1743"/>
      <c r="H24" s="1743"/>
      <c r="I24" s="1743"/>
      <c r="J24" s="1743"/>
      <c r="K24" s="1743"/>
      <c r="L24" s="1743"/>
    </row>
    <row r="25" spans="1:12" ht="12.75" customHeight="1" x14ac:dyDescent="0.2">
      <c r="A25" s="1746" t="s">
        <v>1804</v>
      </c>
      <c r="B25" s="1746"/>
      <c r="C25" s="1746"/>
      <c r="D25" s="1746"/>
      <c r="E25" s="1746"/>
      <c r="F25" s="1746"/>
      <c r="G25" s="1746"/>
      <c r="H25" s="1746"/>
      <c r="I25" s="1746"/>
      <c r="J25" s="1746"/>
      <c r="K25" s="1746"/>
      <c r="L25" s="1746"/>
    </row>
    <row r="26" spans="1:12" ht="12.75" customHeight="1" x14ac:dyDescent="0.2">
      <c r="A26" s="1743" t="s">
        <v>235</v>
      </c>
      <c r="B26" s="1743"/>
      <c r="C26" s="1743"/>
      <c r="D26" s="1743"/>
      <c r="E26" s="1743"/>
      <c r="F26" s="1743"/>
      <c r="G26" s="1743"/>
      <c r="H26" s="1743"/>
      <c r="I26" s="1743"/>
      <c r="J26" s="1743"/>
      <c r="K26" s="1743"/>
      <c r="L26" s="1743"/>
    </row>
    <row r="27" spans="1:12" ht="12.75" customHeight="1" x14ac:dyDescent="0.2">
      <c r="A27" s="1743" t="s">
        <v>623</v>
      </c>
      <c r="B27" s="1743"/>
      <c r="C27" s="1743"/>
      <c r="D27" s="1743"/>
      <c r="E27" s="1743"/>
      <c r="F27" s="1743"/>
      <c r="G27" s="1743"/>
      <c r="H27" s="1743"/>
      <c r="I27" s="1743"/>
      <c r="J27" s="1743"/>
      <c r="K27" s="1743"/>
      <c r="L27" s="1743"/>
    </row>
    <row r="28" spans="1:12" ht="12.75" customHeight="1" x14ac:dyDescent="0.2">
      <c r="A28" s="1743" t="s">
        <v>103</v>
      </c>
      <c r="B28" s="1743"/>
      <c r="C28" s="1743"/>
      <c r="D28" s="1743"/>
      <c r="E28" s="1743"/>
      <c r="F28" s="1743"/>
      <c r="G28" s="1743"/>
      <c r="H28" s="1743"/>
      <c r="I28" s="1743"/>
      <c r="J28" s="1743"/>
      <c r="K28" s="1743"/>
      <c r="L28" s="1743"/>
    </row>
    <row r="29" spans="1:12" ht="12.75" customHeight="1" x14ac:dyDescent="0.2">
      <c r="A29" s="1743" t="s">
        <v>104</v>
      </c>
      <c r="B29" s="1743"/>
      <c r="C29" s="1743"/>
      <c r="D29" s="1743"/>
      <c r="E29" s="1743"/>
      <c r="F29" s="1743"/>
      <c r="G29" s="1743"/>
      <c r="H29" s="1743"/>
      <c r="I29" s="1743"/>
      <c r="J29" s="1743"/>
      <c r="K29" s="1743"/>
      <c r="L29" s="1743"/>
    </row>
    <row r="30" spans="1:12" ht="12.75" customHeight="1" x14ac:dyDescent="0.2">
      <c r="A30" s="1743" t="s">
        <v>105</v>
      </c>
      <c r="B30" s="1743"/>
      <c r="C30" s="1743"/>
      <c r="D30" s="1743"/>
      <c r="E30" s="1743"/>
      <c r="F30" s="1743"/>
      <c r="G30" s="1743"/>
      <c r="H30" s="1743"/>
      <c r="I30" s="1743"/>
      <c r="J30" s="1743"/>
      <c r="K30" s="1743"/>
      <c r="L30" s="1743"/>
    </row>
    <row r="31" spans="1:12" ht="12.75" customHeight="1" x14ac:dyDescent="0.2">
      <c r="A31" s="1743" t="s">
        <v>106</v>
      </c>
      <c r="B31" s="1743"/>
      <c r="C31" s="1743"/>
      <c r="D31" s="1743"/>
      <c r="E31" s="1743"/>
      <c r="F31" s="1743"/>
      <c r="G31" s="1743"/>
      <c r="H31" s="1743"/>
      <c r="I31" s="1743"/>
      <c r="J31" s="1743"/>
      <c r="K31" s="1743"/>
      <c r="L31" s="1743"/>
    </row>
    <row r="32" spans="1:12" ht="12.75" customHeight="1" x14ac:dyDescent="0.2"/>
    <row r="33" spans="1:12" ht="12.75" customHeight="1" x14ac:dyDescent="0.2"/>
    <row r="34" spans="1:12" ht="12.75" customHeight="1" x14ac:dyDescent="0.2"/>
    <row r="35" spans="1:12" ht="12.75" customHeight="1" x14ac:dyDescent="0.2"/>
    <row r="36" spans="1:12" ht="12.75" customHeight="1" x14ac:dyDescent="0.2">
      <c r="A36" s="1743" t="s">
        <v>107</v>
      </c>
      <c r="B36" s="1743"/>
      <c r="C36" s="1743"/>
      <c r="D36" s="1743"/>
      <c r="E36" s="1743"/>
      <c r="F36" s="1743"/>
      <c r="G36" s="1743"/>
      <c r="H36" s="1743"/>
      <c r="I36" s="1743"/>
      <c r="J36" s="1743"/>
      <c r="K36" s="1743"/>
      <c r="L36" s="1743"/>
    </row>
    <row r="37" spans="1:12" ht="12.75" customHeight="1" x14ac:dyDescent="0.2">
      <c r="A37" s="1743" t="s">
        <v>108</v>
      </c>
      <c r="B37" s="1743"/>
      <c r="C37" s="1743"/>
      <c r="D37" s="1743"/>
      <c r="E37" s="1743"/>
      <c r="F37" s="1743"/>
      <c r="G37" s="1743"/>
      <c r="H37" s="1743"/>
      <c r="I37" s="1743"/>
      <c r="J37" s="1743"/>
      <c r="K37" s="1743"/>
      <c r="L37" s="1743"/>
    </row>
    <row r="38" spans="1:12" ht="12.75" customHeight="1" x14ac:dyDescent="0.2">
      <c r="A38" s="1743" t="s">
        <v>109</v>
      </c>
      <c r="B38" s="1743"/>
      <c r="C38" s="1743"/>
      <c r="D38" s="1743"/>
      <c r="E38" s="1743"/>
      <c r="F38" s="1743"/>
      <c r="G38" s="1743"/>
      <c r="H38" s="1743"/>
      <c r="I38" s="1743"/>
      <c r="J38" s="1743"/>
      <c r="K38" s="1743"/>
      <c r="L38" s="1743"/>
    </row>
    <row r="39" spans="1:12" ht="12.75" customHeight="1" x14ac:dyDescent="0.2">
      <c r="A39" s="1743"/>
      <c r="B39" s="1743"/>
      <c r="C39" s="1743"/>
      <c r="D39" s="1743"/>
      <c r="E39" s="1743"/>
      <c r="F39" s="1743"/>
      <c r="G39" s="1743"/>
      <c r="H39" s="1743"/>
      <c r="I39" s="1743"/>
      <c r="J39" s="1743"/>
      <c r="K39" s="1743"/>
      <c r="L39" s="1743"/>
    </row>
    <row r="40" spans="1:12" ht="12.75" customHeight="1" x14ac:dyDescent="0.2">
      <c r="A40" s="1743" t="s">
        <v>110</v>
      </c>
      <c r="B40" s="1743"/>
      <c r="C40" s="1743"/>
      <c r="D40" s="1743"/>
      <c r="E40" s="1743"/>
      <c r="F40" s="1743"/>
      <c r="G40" s="1743"/>
      <c r="H40" s="1743"/>
      <c r="I40" s="1743"/>
      <c r="J40" s="1743"/>
      <c r="K40" s="1743"/>
      <c r="L40" s="1743"/>
    </row>
    <row r="41" spans="1:12" ht="12.75" customHeight="1" x14ac:dyDescent="0.2">
      <c r="A41" s="1743" t="s">
        <v>111</v>
      </c>
      <c r="B41" s="1743"/>
      <c r="C41" s="1743"/>
      <c r="D41" s="1743"/>
      <c r="E41" s="1743"/>
      <c r="F41" s="1743"/>
      <c r="G41" s="1743"/>
      <c r="H41" s="1743"/>
      <c r="I41" s="1743"/>
      <c r="J41" s="1743"/>
      <c r="K41" s="1743"/>
      <c r="L41" s="1743"/>
    </row>
    <row r="42" spans="1:12" ht="12.75" customHeight="1" x14ac:dyDescent="0.2">
      <c r="A42" s="1743" t="s">
        <v>113</v>
      </c>
      <c r="B42" s="1743"/>
      <c r="C42" s="1743"/>
      <c r="D42" s="1743"/>
      <c r="E42" s="1743"/>
      <c r="F42" s="1743"/>
      <c r="G42" s="1743"/>
      <c r="H42" s="1743"/>
      <c r="I42" s="1743"/>
      <c r="J42" s="1743"/>
      <c r="K42" s="1743"/>
      <c r="L42" s="1743"/>
    </row>
    <row r="43" spans="1:12" ht="12.75" customHeight="1" x14ac:dyDescent="0.2">
      <c r="A43" s="1743"/>
      <c r="B43" s="1743"/>
      <c r="C43" s="1743"/>
      <c r="D43" s="1743"/>
      <c r="E43" s="1743"/>
      <c r="F43" s="1743"/>
      <c r="G43" s="1743"/>
      <c r="H43" s="1743"/>
      <c r="I43" s="1743"/>
      <c r="J43" s="1743"/>
      <c r="K43" s="1743"/>
      <c r="L43" s="1743"/>
    </row>
    <row r="44" spans="1:12" ht="12.75" customHeight="1" x14ac:dyDescent="0.2">
      <c r="A44" s="1743"/>
      <c r="B44" s="1743"/>
      <c r="C44" s="1743"/>
      <c r="D44" s="1743"/>
      <c r="E44" s="1743"/>
      <c r="F44" s="1743"/>
      <c r="G44" s="1743"/>
      <c r="H44" s="1743"/>
      <c r="I44" s="1743"/>
      <c r="J44" s="1743"/>
      <c r="K44" s="1743"/>
      <c r="L44" s="1743"/>
    </row>
    <row r="45" spans="1:12" ht="17.25" customHeight="1" x14ac:dyDescent="0.2">
      <c r="A45" s="1744" t="s">
        <v>112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</row>
    <row r="46" spans="1:12" ht="12.75" customHeight="1" x14ac:dyDescent="0.2"/>
    <row r="47" spans="1:12" ht="23.25" customHeight="1" x14ac:dyDescent="0.4">
      <c r="A47" s="1244" t="s">
        <v>164</v>
      </c>
    </row>
    <row r="48" spans="1:12" ht="12.75" customHeight="1" x14ac:dyDescent="0.2">
      <c r="A48" t="s">
        <v>164</v>
      </c>
    </row>
    <row r="49" spans="1:1" ht="12.75" customHeight="1" x14ac:dyDescent="0.2">
      <c r="A49" t="s">
        <v>1039</v>
      </c>
    </row>
    <row r="50" spans="1:1" ht="12.75" customHeight="1" x14ac:dyDescent="0.2"/>
    <row r="51" spans="1:1" ht="12.75" customHeight="1" x14ac:dyDescent="0.2"/>
    <row r="52" spans="1:1" ht="12.75" customHeight="1" x14ac:dyDescent="0.2"/>
  </sheetData>
  <sheetProtection algorithmName="SHA-512" hashValue="EN2RRj9c9IWk21Gz+jjNv3+xUL0LlknFP4d0wzBljhuKYSeFhL89YDGFU5W+rnR+0mGYwL0oTizqUewokP9lWg==" saltValue="Iba2lNO3ZWfeG4u9jhyD+Q==" spinCount="100000" sheet="1" objects="1" scenarios="1"/>
  <mergeCells count="23">
    <mergeCell ref="D6:G6"/>
    <mergeCell ref="A29:L29"/>
    <mergeCell ref="B13:E13"/>
    <mergeCell ref="B14:E14"/>
    <mergeCell ref="B15:C15"/>
    <mergeCell ref="B16:C16"/>
    <mergeCell ref="A24:L24"/>
    <mergeCell ref="A25:L25"/>
    <mergeCell ref="A26:L26"/>
    <mergeCell ref="A27:L27"/>
    <mergeCell ref="A28:L28"/>
    <mergeCell ref="A44:L44"/>
    <mergeCell ref="A45:L45"/>
    <mergeCell ref="A30:L30"/>
    <mergeCell ref="A31:L31"/>
    <mergeCell ref="A36:L36"/>
    <mergeCell ref="A37:L37"/>
    <mergeCell ref="A38:L38"/>
    <mergeCell ref="A41:L41"/>
    <mergeCell ref="A42:L42"/>
    <mergeCell ref="A43:L43"/>
    <mergeCell ref="A40:L40"/>
    <mergeCell ref="A39:L39"/>
  </mergeCells>
  <phoneticPr fontId="2" type="noConversion"/>
  <pageMargins left="0" right="0" top="0" bottom="0" header="0" footer="0"/>
  <pageSetup orientation="portrait" r:id="rId1"/>
  <headerFooter alignWithMargins="0"/>
  <rowBreaks count="1" manualBreakCount="1">
    <brk id="61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P628"/>
  <sheetViews>
    <sheetView topLeftCell="A46" zoomScale="150" zoomScaleNormal="150" workbookViewId="0">
      <selection activeCell="I25" sqref="I25"/>
    </sheetView>
  </sheetViews>
  <sheetFormatPr defaultRowHeight="12.75" x14ac:dyDescent="0.2"/>
  <cols>
    <col min="1" max="1" width="9.140625" style="5" customWidth="1"/>
    <col min="6" max="6" width="10.140625" bestFit="1" customWidth="1"/>
    <col min="11" max="11" width="11" customWidth="1"/>
    <col min="12" max="12" width="9.140625" style="1" customWidth="1"/>
  </cols>
  <sheetData>
    <row r="1" spans="1:12" ht="12.75" customHeight="1" x14ac:dyDescent="0.2">
      <c r="A1" s="17" t="s">
        <v>345</v>
      </c>
      <c r="B1" s="16"/>
      <c r="C1" s="16"/>
      <c r="D1" s="16"/>
      <c r="E1" s="16"/>
      <c r="F1" s="16"/>
      <c r="G1" s="18" t="s">
        <v>944</v>
      </c>
      <c r="H1" s="747"/>
      <c r="I1" s="18" t="s">
        <v>347</v>
      </c>
      <c r="J1" s="168">
        <f>'Info Page'!D82</f>
        <v>0</v>
      </c>
      <c r="K1" s="16"/>
    </row>
    <row r="2" spans="1:12" ht="11.1" customHeight="1" x14ac:dyDescent="0.2">
      <c r="A2" s="36"/>
      <c r="B2" s="16"/>
      <c r="C2" s="16"/>
      <c r="D2" s="16"/>
      <c r="E2" s="16"/>
      <c r="F2" s="15"/>
      <c r="G2" s="15"/>
      <c r="H2" s="15"/>
      <c r="I2" s="15"/>
      <c r="J2" s="16"/>
      <c r="K2" s="16"/>
    </row>
    <row r="3" spans="1:12" ht="11.1" customHeight="1" x14ac:dyDescent="0.2">
      <c r="A3" s="36"/>
      <c r="B3" s="16"/>
      <c r="C3" s="16"/>
      <c r="D3" s="16"/>
      <c r="E3" s="16"/>
      <c r="F3" s="18" t="s">
        <v>348</v>
      </c>
      <c r="G3" s="166">
        <f>'Info Page'!C48</f>
        <v>0</v>
      </c>
      <c r="H3" s="37"/>
      <c r="I3" s="18" t="s">
        <v>355</v>
      </c>
      <c r="J3" s="166">
        <f>'Info Page'!E48</f>
        <v>0</v>
      </c>
      <c r="K3" s="16"/>
    </row>
    <row r="4" spans="1:12" ht="11.1" customHeight="1" x14ac:dyDescent="0.2">
      <c r="A4" s="36"/>
      <c r="B4" s="16"/>
      <c r="C4" s="16"/>
      <c r="D4" s="16"/>
      <c r="E4" s="16"/>
      <c r="F4" s="18" t="s">
        <v>353</v>
      </c>
      <c r="G4" s="166">
        <f>'Info Page'!C49</f>
        <v>0</v>
      </c>
      <c r="H4" s="37"/>
      <c r="I4" s="18" t="s">
        <v>354</v>
      </c>
      <c r="J4" s="167">
        <f>'Info Page'!E49</f>
        <v>0</v>
      </c>
      <c r="K4" s="16"/>
    </row>
    <row r="5" spans="1:12" ht="11.1" customHeight="1" x14ac:dyDescent="0.2">
      <c r="A5" s="36"/>
      <c r="B5" s="16"/>
      <c r="C5" s="16"/>
      <c r="D5" s="16"/>
      <c r="E5" s="16"/>
      <c r="F5" s="18" t="s">
        <v>351</v>
      </c>
      <c r="G5" s="1380">
        <f>'Info Page'!C52</f>
        <v>0</v>
      </c>
      <c r="H5" s="37"/>
      <c r="I5" s="18" t="s">
        <v>350</v>
      </c>
      <c r="J5" s="1381">
        <f>'Info Page'!E52</f>
        <v>0</v>
      </c>
      <c r="K5" s="16"/>
    </row>
    <row r="6" spans="1:12" ht="26.25" customHeight="1" x14ac:dyDescent="0.3">
      <c r="A6" s="38"/>
      <c r="B6" s="16"/>
      <c r="C6" s="16"/>
      <c r="D6" s="16"/>
      <c r="E6" s="16"/>
      <c r="F6" s="470" t="s">
        <v>1124</v>
      </c>
      <c r="G6" s="16"/>
      <c r="H6" s="16"/>
      <c r="I6" s="16"/>
      <c r="J6" s="16"/>
      <c r="K6" s="16"/>
    </row>
    <row r="7" spans="1:12" ht="12.6" customHeight="1" thickBot="1" x14ac:dyDescent="0.25">
      <c r="A7" s="38"/>
      <c r="B7" s="16"/>
      <c r="C7" s="39" t="s">
        <v>352</v>
      </c>
      <c r="D7" s="184">
        <f>'Info Page'!C6</f>
        <v>0</v>
      </c>
      <c r="E7" s="22"/>
      <c r="F7" s="16"/>
      <c r="G7" s="16"/>
      <c r="H7" s="16"/>
      <c r="I7" s="16"/>
      <c r="J7" s="16"/>
      <c r="K7" s="16"/>
    </row>
    <row r="8" spans="1:12" ht="9.9499999999999993" customHeight="1" thickBot="1" x14ac:dyDescent="0.25">
      <c r="A8" s="19"/>
      <c r="B8" s="20"/>
      <c r="C8" s="20"/>
      <c r="D8" s="20"/>
      <c r="E8" s="20"/>
      <c r="F8" s="20"/>
      <c r="G8" s="20"/>
      <c r="H8" s="20"/>
      <c r="I8" s="20"/>
      <c r="J8" s="742"/>
      <c r="K8" s="743"/>
    </row>
    <row r="9" spans="1:12" ht="9.9499999999999993" customHeight="1" x14ac:dyDescent="0.2">
      <c r="A9" s="21" t="s">
        <v>356</v>
      </c>
      <c r="B9" s="22"/>
      <c r="C9" s="10"/>
      <c r="D9" s="10" t="s">
        <v>357</v>
      </c>
      <c r="E9" s="10" t="s">
        <v>358</v>
      </c>
      <c r="F9" s="22"/>
      <c r="G9" s="22"/>
      <c r="H9" s="22"/>
      <c r="I9" s="23" t="s">
        <v>349</v>
      </c>
      <c r="J9" s="744"/>
      <c r="K9" s="745"/>
    </row>
    <row r="10" spans="1:12" s="947" customFormat="1" ht="9.9499999999999993" customHeight="1" x14ac:dyDescent="0.2">
      <c r="A10" s="1313">
        <f>'Info Page'!D84</f>
        <v>0</v>
      </c>
      <c r="B10" s="1314"/>
      <c r="C10" s="1315"/>
      <c r="D10" s="1316">
        <f>'Info Page'!D81</f>
        <v>0</v>
      </c>
      <c r="E10" s="1759">
        <f>'Info Page'!D79</f>
        <v>0</v>
      </c>
      <c r="F10" s="1760"/>
      <c r="G10" s="1317"/>
      <c r="H10" s="1317"/>
      <c r="I10" s="1318"/>
      <c r="J10" s="1319"/>
      <c r="K10" s="1319"/>
      <c r="L10" s="1303"/>
    </row>
    <row r="11" spans="1:12" ht="9.9499999999999993" customHeight="1" x14ac:dyDescent="0.2">
      <c r="A11" s="26" t="s">
        <v>608</v>
      </c>
      <c r="B11" s="11"/>
      <c r="C11" s="11"/>
      <c r="D11" s="27" t="s">
        <v>359</v>
      </c>
      <c r="E11" s="11"/>
      <c r="F11" s="27" t="s">
        <v>360</v>
      </c>
      <c r="G11" s="22"/>
      <c r="H11" s="22"/>
      <c r="I11" s="8"/>
      <c r="J11" s="22"/>
      <c r="K11" s="24"/>
    </row>
    <row r="12" spans="1:12" s="947" customFormat="1" ht="9.9499999999999993" customHeight="1" x14ac:dyDescent="0.2">
      <c r="A12" s="1320">
        <f>'Info Page'!C10</f>
        <v>0</v>
      </c>
      <c r="B12" s="1321"/>
      <c r="C12" s="1315">
        <f>'Info Page'!C11</f>
        <v>0</v>
      </c>
      <c r="D12" s="1749">
        <f>'Info Page'!C21</f>
        <v>0</v>
      </c>
      <c r="E12" s="1750"/>
      <c r="F12" s="1751">
        <f>'Info Page'!C20</f>
        <v>0</v>
      </c>
      <c r="G12" s="1752"/>
      <c r="H12" s="1323"/>
      <c r="I12" s="1324"/>
      <c r="J12" s="1323"/>
      <c r="K12" s="1325"/>
      <c r="L12" s="1303"/>
    </row>
    <row r="13" spans="1:12" s="947" customFormat="1" ht="9.9499999999999993" customHeight="1" x14ac:dyDescent="0.2">
      <c r="A13" s="1326"/>
      <c r="B13" s="1323"/>
      <c r="C13" s="1323"/>
      <c r="D13" s="1327" t="s">
        <v>122</v>
      </c>
      <c r="E13" s="1328">
        <f>'Info Page'!C22</f>
        <v>0</v>
      </c>
      <c r="F13" s="1314"/>
      <c r="G13" s="1322"/>
      <c r="H13" s="1323"/>
      <c r="I13" s="1324"/>
      <c r="J13" s="1323"/>
      <c r="K13" s="1325"/>
      <c r="L13" s="1303"/>
    </row>
    <row r="14" spans="1:12" ht="9.9499999999999993" customHeight="1" x14ac:dyDescent="0.2">
      <c r="A14" s="26" t="s">
        <v>608</v>
      </c>
      <c r="B14" s="11"/>
      <c r="C14" s="11"/>
      <c r="D14" s="27" t="s">
        <v>359</v>
      </c>
      <c r="E14" s="11"/>
      <c r="F14" s="27" t="s">
        <v>360</v>
      </c>
      <c r="G14" s="22"/>
      <c r="H14" s="22"/>
      <c r="I14" s="8"/>
      <c r="J14" s="22"/>
      <c r="K14" s="24"/>
    </row>
    <row r="15" spans="1:12" s="947" customFormat="1" ht="9.9499999999999993" customHeight="1" x14ac:dyDescent="0.2">
      <c r="A15" s="1320">
        <f>'Info Page'!C13</f>
        <v>0</v>
      </c>
      <c r="B15" s="1321"/>
      <c r="C15" s="1315">
        <f>'Info Page'!C14</f>
        <v>0</v>
      </c>
      <c r="D15" s="1749">
        <f>'Info Page'!C25</f>
        <v>0</v>
      </c>
      <c r="E15" s="1750"/>
      <c r="F15" s="1751">
        <f>'Info Page'!C24</f>
        <v>0</v>
      </c>
      <c r="G15" s="1752"/>
      <c r="H15" s="1323"/>
      <c r="I15" s="1324"/>
      <c r="J15" s="1323"/>
      <c r="K15" s="1325"/>
      <c r="L15" s="1303"/>
    </row>
    <row r="16" spans="1:12" s="1304" customFormat="1" ht="9.9499999999999993" customHeight="1" x14ac:dyDescent="0.2">
      <c r="A16" s="1329"/>
      <c r="B16" s="1202"/>
      <c r="C16" s="1202"/>
      <c r="D16" s="1330" t="s">
        <v>122</v>
      </c>
      <c r="E16" s="1756">
        <f>'Info Page'!C26</f>
        <v>0</v>
      </c>
      <c r="F16" s="1757"/>
      <c r="G16" s="1758"/>
      <c r="H16" s="1202"/>
      <c r="I16" s="1331"/>
      <c r="J16" s="1202"/>
      <c r="K16" s="1332"/>
      <c r="L16" s="64"/>
    </row>
    <row r="17" spans="1:16" ht="9.9499999999999993" customHeight="1" x14ac:dyDescent="0.2">
      <c r="A17" s="32"/>
      <c r="B17" s="33"/>
      <c r="C17" s="34"/>
      <c r="D17" s="34"/>
      <c r="E17" s="33"/>
      <c r="F17" s="34"/>
      <c r="G17" s="34"/>
      <c r="H17" s="33"/>
      <c r="I17" s="34"/>
      <c r="J17" s="34"/>
      <c r="K17" s="35"/>
    </row>
    <row r="18" spans="1:16" ht="9.9499999999999993" customHeight="1" x14ac:dyDescent="0.2">
      <c r="A18" s="17"/>
      <c r="B18" s="15"/>
      <c r="C18" s="15"/>
      <c r="D18" s="15"/>
      <c r="E18" s="16"/>
      <c r="F18" s="15"/>
      <c r="G18" s="15"/>
      <c r="H18" s="15"/>
      <c r="I18" s="15"/>
      <c r="J18" s="15"/>
      <c r="K18" s="16"/>
    </row>
    <row r="19" spans="1:16" ht="9.9499999999999993" customHeight="1" x14ac:dyDescent="0.2">
      <c r="L19" s="15"/>
    </row>
    <row r="20" spans="1:16" ht="9.9499999999999993" customHeight="1" x14ac:dyDescent="0.2">
      <c r="L20" s="15"/>
    </row>
    <row r="21" spans="1:16" s="947" customFormat="1" ht="9.9499999999999993" customHeight="1" x14ac:dyDescent="0.2">
      <c r="A21" s="1333"/>
      <c r="B21" s="1334"/>
      <c r="C21" s="1334"/>
      <c r="D21" s="1334"/>
      <c r="E21" s="1334"/>
      <c r="F21" s="1333" t="s">
        <v>409</v>
      </c>
      <c r="G21" s="1335"/>
      <c r="H21" s="1336"/>
      <c r="I21" s="1337"/>
      <c r="J21" s="1337"/>
      <c r="K21" s="1334"/>
      <c r="L21" s="1337"/>
    </row>
    <row r="22" spans="1:16" s="947" customFormat="1" ht="9.9499999999999993" customHeight="1" x14ac:dyDescent="0.2">
      <c r="A22" s="1338"/>
      <c r="B22" s="1337" t="s">
        <v>410</v>
      </c>
      <c r="C22" s="1334"/>
      <c r="D22" s="1334"/>
      <c r="E22" s="1334"/>
      <c r="F22" s="1334"/>
      <c r="G22" s="1334"/>
      <c r="H22" s="1334"/>
      <c r="I22" s="1334"/>
      <c r="J22" s="1334"/>
      <c r="K22" s="1334"/>
      <c r="L22" s="1337"/>
    </row>
    <row r="23" spans="1:16" s="947" customFormat="1" ht="9.9499999999999993" customHeight="1" x14ac:dyDescent="0.2">
      <c r="A23" s="1339" t="s">
        <v>3</v>
      </c>
      <c r="B23" s="1334"/>
      <c r="C23" s="1334"/>
      <c r="D23" s="1334"/>
      <c r="E23" s="1334"/>
      <c r="F23" s="1334"/>
      <c r="G23" s="1334"/>
      <c r="H23" s="1334"/>
      <c r="I23" s="1334"/>
      <c r="J23" s="1334"/>
      <c r="K23" s="1334"/>
      <c r="L23" s="1337"/>
    </row>
    <row r="24" spans="1:16" ht="9.9499999999999993" customHeight="1" x14ac:dyDescent="0.2">
      <c r="A24" s="284"/>
      <c r="B24" s="52"/>
      <c r="C24" s="52"/>
      <c r="D24" s="52"/>
      <c r="E24" s="52"/>
      <c r="F24" s="52"/>
      <c r="G24" s="52"/>
      <c r="H24" s="52"/>
      <c r="I24" s="52"/>
      <c r="J24" s="52"/>
      <c r="K24" s="52"/>
    </row>
    <row r="25" spans="1:16" ht="9.9499999999999993" customHeight="1" x14ac:dyDescent="0.2">
      <c r="A25" s="89"/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6" ht="9.9499999999999993" customHeight="1" thickBot="1" x14ac:dyDescent="0.25">
      <c r="A26" s="89"/>
      <c r="B26" s="115"/>
      <c r="C26" s="91"/>
      <c r="D26" s="89"/>
      <c r="E26" s="115"/>
      <c r="F26" s="89"/>
      <c r="G26" s="42"/>
      <c r="H26" s="42"/>
      <c r="I26" s="42"/>
      <c r="J26" s="42"/>
      <c r="K26" s="130"/>
    </row>
    <row r="27" spans="1:16" ht="9.9499999999999993" customHeight="1" x14ac:dyDescent="0.2">
      <c r="A27" s="89"/>
      <c r="B27" s="276"/>
      <c r="C27" s="277"/>
      <c r="D27" s="277"/>
      <c r="E27" s="277"/>
      <c r="F27" s="277"/>
      <c r="G27" s="277"/>
      <c r="H27" s="278"/>
      <c r="I27" s="42"/>
      <c r="J27" s="42"/>
      <c r="K27" s="130"/>
    </row>
    <row r="28" spans="1:16" ht="11.1" customHeight="1" x14ac:dyDescent="0.2">
      <c r="A28" s="120"/>
      <c r="B28" s="279"/>
      <c r="C28" s="268"/>
      <c r="D28" s="268"/>
      <c r="E28" s="268"/>
      <c r="F28" s="268"/>
      <c r="G28" s="268"/>
      <c r="H28" s="280"/>
      <c r="I28" s="113"/>
      <c r="J28" s="42"/>
      <c r="K28" s="130"/>
    </row>
    <row r="29" spans="1:16" s="947" customFormat="1" ht="11.1" customHeight="1" thickBot="1" x14ac:dyDescent="0.25">
      <c r="A29" s="1295"/>
      <c r="B29" s="1296"/>
      <c r="C29" s="1297"/>
      <c r="D29" s="1297"/>
      <c r="E29" s="1298" t="s">
        <v>4</v>
      </c>
      <c r="F29" s="1239"/>
      <c r="G29" s="1239"/>
      <c r="H29" s="1299"/>
      <c r="I29" s="1300"/>
      <c r="J29" s="1301"/>
      <c r="K29" s="1302"/>
      <c r="L29" s="1303"/>
    </row>
    <row r="30" spans="1:16" ht="11.1" customHeight="1" x14ac:dyDescent="0.2">
      <c r="A30" s="89"/>
      <c r="B30" s="279"/>
      <c r="C30" s="268"/>
      <c r="D30" s="268"/>
      <c r="E30" s="2"/>
      <c r="F30" s="2"/>
      <c r="G30" s="2"/>
      <c r="H30" s="280"/>
      <c r="I30" s="49"/>
      <c r="J30" s="130"/>
      <c r="K30" s="42"/>
      <c r="N30" s="6"/>
      <c r="O30" s="6"/>
      <c r="P30" s="6"/>
    </row>
    <row r="31" spans="1:16" s="1312" customFormat="1" ht="11.1" customHeight="1" thickBot="1" x14ac:dyDescent="0.25">
      <c r="A31" s="1305"/>
      <c r="B31" s="1306"/>
      <c r="C31" s="1307"/>
      <c r="D31" s="1307"/>
      <c r="E31" s="1298" t="s">
        <v>5</v>
      </c>
      <c r="F31" s="1308"/>
      <c r="G31" s="1308"/>
      <c r="H31" s="1309"/>
      <c r="I31" s="1310"/>
      <c r="J31" s="1305"/>
      <c r="K31" s="1305"/>
      <c r="L31" s="1311"/>
    </row>
    <row r="32" spans="1:16" ht="9.9499999999999993" customHeight="1" x14ac:dyDescent="0.2">
      <c r="A32" s="120"/>
      <c r="B32" s="279"/>
      <c r="C32" s="268"/>
      <c r="D32" s="268"/>
      <c r="E32" s="2"/>
      <c r="F32" s="2"/>
      <c r="G32" s="2"/>
      <c r="H32" s="280"/>
      <c r="I32" s="42"/>
      <c r="J32" s="42"/>
      <c r="K32" s="110"/>
      <c r="M32" s="11"/>
    </row>
    <row r="33" spans="1:11" ht="9.9499999999999993" customHeight="1" x14ac:dyDescent="0.2">
      <c r="A33" s="90"/>
      <c r="B33" s="279"/>
      <c r="C33" s="268"/>
      <c r="D33" s="268"/>
      <c r="E33" s="2"/>
      <c r="F33" s="2"/>
      <c r="G33" s="2"/>
      <c r="H33" s="280"/>
      <c r="I33" s="42"/>
      <c r="J33" s="118"/>
      <c r="K33" s="42"/>
    </row>
    <row r="34" spans="1:11" ht="9.9499999999999993" customHeight="1" thickBot="1" x14ac:dyDescent="0.25">
      <c r="A34" s="90"/>
      <c r="B34" s="281"/>
      <c r="C34" s="282"/>
      <c r="D34" s="282"/>
      <c r="E34" s="282"/>
      <c r="F34" s="282"/>
      <c r="G34" s="282"/>
      <c r="H34" s="283"/>
      <c r="I34" s="42"/>
      <c r="J34" s="118"/>
      <c r="K34" s="42"/>
    </row>
    <row r="35" spans="1:11" ht="9.9499999999999993" customHeight="1" x14ac:dyDescent="0.2">
      <c r="A35" s="90"/>
      <c r="B35" s="156"/>
      <c r="C35" s="109"/>
      <c r="D35" s="109"/>
      <c r="E35" s="109"/>
      <c r="F35" s="109"/>
      <c r="G35" s="109"/>
      <c r="H35" s="157"/>
      <c r="I35" s="130"/>
      <c r="J35" s="132"/>
      <c r="K35" s="42"/>
    </row>
    <row r="36" spans="1:11" ht="9.9499999999999993" customHeight="1" x14ac:dyDescent="0.2">
      <c r="A36" s="90"/>
      <c r="B36" s="268"/>
      <c r="C36" s="268"/>
      <c r="D36" s="268"/>
      <c r="E36" s="268"/>
      <c r="F36" s="268"/>
      <c r="G36" s="268"/>
      <c r="H36" s="123"/>
      <c r="I36" s="42"/>
      <c r="J36" s="133"/>
      <c r="K36" s="42"/>
    </row>
    <row r="37" spans="1:11" ht="9.9499999999999993" customHeight="1" x14ac:dyDescent="0.2">
      <c r="A37" s="120"/>
      <c r="C37" s="268"/>
      <c r="D37" s="268"/>
      <c r="E37" s="268"/>
      <c r="F37" s="268"/>
      <c r="G37" s="268"/>
      <c r="H37" s="123"/>
      <c r="I37" s="49"/>
      <c r="J37" s="134"/>
      <c r="K37" s="42"/>
    </row>
    <row r="38" spans="1:11" ht="9.9499999999999993" customHeight="1" x14ac:dyDescent="0.2">
      <c r="A38" s="90"/>
      <c r="C38" s="89"/>
      <c r="D38" s="89"/>
      <c r="E38" s="89"/>
      <c r="F38" s="89"/>
      <c r="G38" s="42"/>
      <c r="H38" s="131"/>
      <c r="I38" s="130"/>
      <c r="J38" s="135"/>
      <c r="K38" s="42"/>
    </row>
    <row r="39" spans="1:11" ht="9.9499999999999993" customHeight="1" x14ac:dyDescent="0.2">
      <c r="A39" s="90"/>
      <c r="C39" s="137"/>
      <c r="D39" s="137"/>
      <c r="E39" s="137"/>
      <c r="F39" s="137"/>
      <c r="G39" s="108"/>
      <c r="H39" s="42"/>
      <c r="I39" s="49"/>
      <c r="J39" s="90"/>
      <c r="K39" s="150"/>
    </row>
    <row r="40" spans="1:11" ht="9.9499999999999993" customHeight="1" x14ac:dyDescent="0.2">
      <c r="A40" s="89"/>
      <c r="B40" s="89"/>
      <c r="C40" s="89"/>
      <c r="D40" s="89"/>
      <c r="E40" s="89"/>
      <c r="F40" s="89"/>
      <c r="G40" s="42"/>
      <c r="H40" s="42"/>
      <c r="I40" s="42"/>
      <c r="J40" s="42"/>
      <c r="K40" s="42"/>
    </row>
    <row r="41" spans="1:11" ht="9.9499999999999993" customHeight="1" x14ac:dyDescent="0.2">
      <c r="A41" s="149"/>
      <c r="B41" s="112"/>
      <c r="C41" s="112"/>
      <c r="D41" s="112"/>
      <c r="E41" s="112"/>
      <c r="F41" s="112"/>
      <c r="G41" s="112"/>
      <c r="H41" s="112"/>
      <c r="I41" s="112"/>
      <c r="J41" s="112"/>
      <c r="K41" s="112"/>
    </row>
    <row r="42" spans="1:11" ht="9.9499999999999993" customHeight="1" x14ac:dyDescent="0.2">
      <c r="A42" s="89"/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ht="9.9499999999999993" customHeight="1" x14ac:dyDescent="0.2">
      <c r="A43" s="89"/>
      <c r="B43" s="115"/>
      <c r="C43" s="91"/>
      <c r="D43" s="89"/>
      <c r="E43" s="115"/>
      <c r="F43" s="89"/>
      <c r="G43" s="42"/>
      <c r="H43" s="42"/>
      <c r="I43" s="42"/>
      <c r="J43" s="42"/>
      <c r="K43" s="130"/>
    </row>
    <row r="44" spans="1:11" ht="9.9499999999999993" customHeight="1" x14ac:dyDescent="0.2">
      <c r="A44" s="89"/>
      <c r="B44" s="89"/>
      <c r="C44" s="89"/>
      <c r="D44" s="89"/>
      <c r="E44" s="89"/>
      <c r="F44" s="89"/>
      <c r="G44" s="42"/>
      <c r="H44" s="42"/>
      <c r="I44" s="42"/>
      <c r="J44" s="42"/>
      <c r="K44" s="130"/>
    </row>
    <row r="45" spans="1:11" ht="9.9499999999999993" customHeight="1" x14ac:dyDescent="0.2">
      <c r="A45" s="120"/>
      <c r="B45" s="89"/>
      <c r="C45" s="89"/>
      <c r="D45" s="89"/>
      <c r="E45" s="89"/>
      <c r="F45" s="89"/>
      <c r="G45" s="42"/>
      <c r="H45" s="42"/>
      <c r="I45" s="113"/>
      <c r="J45" s="42"/>
      <c r="K45" s="130"/>
    </row>
    <row r="46" spans="1:11" ht="9.9499999999999993" customHeight="1" x14ac:dyDescent="0.2">
      <c r="A46" s="137"/>
      <c r="B46" s="115"/>
      <c r="C46" s="89"/>
      <c r="D46" s="89"/>
      <c r="E46" s="89"/>
      <c r="F46" s="89"/>
      <c r="G46" s="42"/>
      <c r="H46" s="42"/>
      <c r="I46" s="106"/>
      <c r="J46" s="108"/>
      <c r="K46" s="42"/>
    </row>
    <row r="47" spans="1:11" ht="9.9499999999999993" customHeight="1" x14ac:dyDescent="0.2">
      <c r="A47" s="89"/>
      <c r="B47" s="89"/>
      <c r="C47" s="89"/>
      <c r="D47" s="89"/>
      <c r="E47" s="89"/>
      <c r="F47" s="89"/>
      <c r="G47" s="42"/>
      <c r="H47" s="131"/>
      <c r="I47" s="49"/>
      <c r="J47" s="130"/>
      <c r="K47" s="42"/>
    </row>
    <row r="48" spans="1:11" ht="9.9499999999999993" customHeight="1" x14ac:dyDescent="0.2">
      <c r="A48" s="90"/>
      <c r="B48" s="89"/>
      <c r="C48" s="89"/>
      <c r="D48" s="89"/>
      <c r="E48" s="89"/>
      <c r="F48" s="89"/>
      <c r="G48" s="42"/>
      <c r="H48" s="42"/>
      <c r="I48" s="49"/>
      <c r="J48" s="107"/>
      <c r="K48" s="110"/>
    </row>
    <row r="49" spans="1:12" ht="9.9499999999999993" customHeight="1" x14ac:dyDescent="0.2">
      <c r="A49" s="120"/>
      <c r="B49" s="89"/>
      <c r="C49" s="89"/>
      <c r="D49" s="89"/>
      <c r="E49" s="89"/>
      <c r="F49" s="89"/>
      <c r="G49" s="42"/>
      <c r="H49" s="42"/>
      <c r="I49" s="42"/>
      <c r="J49" s="42"/>
      <c r="K49" s="110"/>
    </row>
    <row r="50" spans="1:12" ht="9.9499999999999993" customHeight="1" x14ac:dyDescent="0.2">
      <c r="A50" s="90"/>
      <c r="B50" s="89"/>
      <c r="C50" s="89"/>
      <c r="D50" s="89"/>
      <c r="E50" s="89"/>
      <c r="F50" s="89"/>
      <c r="G50" s="42"/>
      <c r="H50" s="42"/>
      <c r="I50" s="42"/>
      <c r="J50" s="118"/>
      <c r="K50" s="42"/>
    </row>
    <row r="51" spans="1:12" ht="9.9499999999999993" customHeight="1" x14ac:dyDescent="0.2">
      <c r="A51" s="90"/>
      <c r="B51" s="89"/>
      <c r="C51" s="89"/>
      <c r="D51" s="89"/>
      <c r="E51" s="89"/>
      <c r="F51" s="89"/>
      <c r="G51" s="42"/>
      <c r="H51" s="42"/>
      <c r="I51" s="42"/>
      <c r="J51" s="118"/>
      <c r="K51" s="42"/>
    </row>
    <row r="52" spans="1:12" ht="9.9499999999999993" customHeight="1" x14ac:dyDescent="0.2">
      <c r="A52" s="90"/>
      <c r="B52" s="91"/>
      <c r="C52" s="136"/>
      <c r="D52" s="136"/>
      <c r="E52" s="136"/>
      <c r="F52" s="136"/>
      <c r="G52" s="130"/>
      <c r="H52" s="130"/>
      <c r="I52" s="130"/>
      <c r="J52" s="132"/>
      <c r="K52" s="42"/>
    </row>
    <row r="53" spans="1:12" ht="9.9499999999999993" customHeight="1" x14ac:dyDescent="0.2">
      <c r="A53" s="90"/>
      <c r="B53" s="89"/>
      <c r="C53" s="89"/>
      <c r="D53" s="89"/>
      <c r="E53" s="89"/>
      <c r="F53" s="89"/>
      <c r="G53" s="42"/>
      <c r="H53" s="42"/>
      <c r="I53" s="42"/>
      <c r="J53" s="133"/>
      <c r="K53" s="42"/>
    </row>
    <row r="54" spans="1:12" ht="9.9499999999999993" customHeight="1" x14ac:dyDescent="0.2">
      <c r="A54" s="90"/>
      <c r="B54" s="89"/>
      <c r="C54" s="89"/>
      <c r="D54" s="89"/>
      <c r="E54" s="89"/>
      <c r="F54" s="89"/>
      <c r="G54" s="42"/>
      <c r="H54" s="42"/>
      <c r="I54" s="49"/>
      <c r="J54" s="134"/>
      <c r="K54" s="42"/>
    </row>
    <row r="55" spans="1:12" ht="9.9499999999999993" customHeight="1" x14ac:dyDescent="0.2">
      <c r="A55" s="119"/>
      <c r="B55" s="638"/>
      <c r="C55" s="142"/>
      <c r="D55" s="89"/>
      <c r="E55" s="89"/>
      <c r="F55" s="89"/>
      <c r="G55" s="42"/>
      <c r="H55" s="131"/>
      <c r="I55" s="130"/>
      <c r="J55" s="135"/>
      <c r="K55" s="42"/>
    </row>
    <row r="56" spans="1:12" ht="9.9499999999999993" customHeight="1" x14ac:dyDescent="0.2">
      <c r="A56" s="90"/>
      <c r="B56" s="137"/>
      <c r="C56" s="137"/>
      <c r="D56" s="137"/>
      <c r="E56" s="137"/>
      <c r="F56" s="137"/>
      <c r="G56" s="108"/>
      <c r="H56" s="42"/>
      <c r="I56" s="49"/>
      <c r="J56" s="90"/>
      <c r="K56" s="150"/>
    </row>
    <row r="57" spans="1:12" ht="9.9499999999999993" customHeight="1" x14ac:dyDescent="0.2">
      <c r="A57" s="138"/>
      <c r="B57" s="89"/>
      <c r="C57" s="89"/>
      <c r="D57" s="89"/>
      <c r="E57" s="89"/>
      <c r="F57" s="89"/>
      <c r="G57" s="42"/>
      <c r="H57" s="42"/>
      <c r="I57" s="42"/>
      <c r="J57" s="42"/>
      <c r="K57" s="42"/>
    </row>
    <row r="58" spans="1:12" ht="9.9499999999999993" customHeight="1" x14ac:dyDescent="0.2">
      <c r="A58" s="149"/>
      <c r="B58" s="112"/>
      <c r="C58" s="112"/>
      <c r="D58" s="112"/>
      <c r="E58" s="112"/>
      <c r="F58" s="112"/>
      <c r="G58" s="112"/>
      <c r="H58" s="112"/>
      <c r="I58" s="112"/>
      <c r="J58" s="112"/>
      <c r="K58" s="112"/>
    </row>
    <row r="59" spans="1:12" ht="9.9499999999999993" customHeight="1" x14ac:dyDescent="0.2">
      <c r="A59" s="89"/>
      <c r="B59" s="42"/>
      <c r="C59" s="42"/>
      <c r="D59" s="42"/>
      <c r="E59" s="42"/>
      <c r="F59" s="42"/>
      <c r="G59" s="42"/>
      <c r="H59" s="42"/>
      <c r="I59" s="42"/>
      <c r="J59" s="42"/>
      <c r="K59" s="42"/>
    </row>
    <row r="60" spans="1:12" ht="9.9499999999999993" customHeight="1" x14ac:dyDescent="0.2">
      <c r="A60" s="89"/>
      <c r="B60" s="115"/>
      <c r="C60" s="91"/>
      <c r="D60" s="89"/>
      <c r="E60" s="115"/>
      <c r="F60" s="89"/>
      <c r="G60" s="42"/>
      <c r="H60" s="42"/>
      <c r="I60" s="42"/>
      <c r="J60" s="42"/>
      <c r="K60" s="130"/>
    </row>
    <row r="61" spans="1:12" ht="9.9499999999999993" customHeight="1" x14ac:dyDescent="0.2">
      <c r="A61" s="89"/>
      <c r="B61" s="89"/>
      <c r="C61" s="89"/>
      <c r="D61" s="89"/>
      <c r="E61" s="89"/>
      <c r="F61" s="89"/>
      <c r="G61" s="42"/>
      <c r="H61" s="42"/>
      <c r="I61" s="42"/>
      <c r="J61" s="42"/>
      <c r="K61" s="130"/>
    </row>
    <row r="62" spans="1:12" s="947" customFormat="1" ht="9.9499999999999993" customHeight="1" x14ac:dyDescent="0.2">
      <c r="A62" s="1340"/>
      <c r="B62" s="1341" t="s">
        <v>6</v>
      </c>
      <c r="C62" s="1342"/>
      <c r="D62" s="1342"/>
      <c r="E62" s="1342"/>
      <c r="F62" s="1342"/>
      <c r="G62" s="1343"/>
      <c r="H62" s="1343"/>
      <c r="I62" s="1344"/>
      <c r="J62" s="1345"/>
      <c r="K62" s="1346"/>
      <c r="L62" s="1303"/>
    </row>
    <row r="63" spans="1:12" s="947" customFormat="1" ht="9.9499999999999993" customHeight="1" x14ac:dyDescent="0.2">
      <c r="A63" s="1295"/>
      <c r="B63" s="1347"/>
      <c r="C63" s="1348"/>
      <c r="D63" s="1348"/>
      <c r="E63" s="1348"/>
      <c r="F63" s="1348"/>
      <c r="G63" s="1302"/>
      <c r="H63" s="1302"/>
      <c r="I63" s="1300"/>
      <c r="J63" s="1349"/>
      <c r="K63" s="1302"/>
      <c r="L63" s="1303"/>
    </row>
    <row r="64" spans="1:12" s="947" customFormat="1" ht="9.9499999999999993" customHeight="1" x14ac:dyDescent="0.2">
      <c r="A64" s="1348"/>
      <c r="B64" s="1350" t="s">
        <v>1325</v>
      </c>
      <c r="C64" s="1351"/>
      <c r="D64" s="1351"/>
      <c r="E64" s="1351"/>
      <c r="F64" s="1351"/>
      <c r="G64" s="1352"/>
      <c r="H64" s="1353"/>
      <c r="I64" s="1354"/>
      <c r="J64" s="1355"/>
      <c r="K64" s="1302"/>
      <c r="L64" s="1303"/>
    </row>
    <row r="65" spans="1:11" ht="9.9499999999999993" customHeight="1" x14ac:dyDescent="0.2">
      <c r="A65" s="90"/>
      <c r="B65" s="139"/>
      <c r="C65" s="89"/>
      <c r="D65" s="89"/>
      <c r="E65" s="89"/>
      <c r="F65" s="89"/>
      <c r="G65" s="42"/>
      <c r="H65" s="42"/>
      <c r="I65" s="49"/>
      <c r="J65" s="107"/>
      <c r="K65" s="110"/>
    </row>
    <row r="66" spans="1:11" ht="9.9499999999999993" customHeight="1" x14ac:dyDescent="0.2">
      <c r="A66" s="120"/>
      <c r="B66" s="89"/>
      <c r="C66" s="89"/>
      <c r="D66" s="89"/>
      <c r="E66" s="89"/>
      <c r="F66" s="89"/>
      <c r="G66" s="42"/>
      <c r="H66" s="42"/>
      <c r="I66" s="42"/>
      <c r="J66" s="42"/>
      <c r="K66" s="110"/>
    </row>
    <row r="67" spans="1:11" ht="9.9499999999999993" customHeight="1" x14ac:dyDescent="0.2">
      <c r="A67" s="90"/>
      <c r="B67" s="89"/>
      <c r="C67" s="89"/>
      <c r="D67" s="89"/>
      <c r="E67" s="89"/>
      <c r="F67" s="89"/>
      <c r="G67" s="42"/>
      <c r="H67" s="42"/>
      <c r="I67" s="42"/>
      <c r="J67" s="118"/>
      <c r="K67" s="42"/>
    </row>
    <row r="68" spans="1:11" ht="9.9499999999999993" customHeight="1" x14ac:dyDescent="0.2">
      <c r="G68" s="2"/>
      <c r="H68" s="162"/>
      <c r="I68" s="7"/>
      <c r="J68" s="43"/>
      <c r="K68" s="146"/>
    </row>
    <row r="69" spans="1:11" s="13" customFormat="1" ht="9.9499999999999993" customHeight="1" x14ac:dyDescent="0.2">
      <c r="A69" s="143" t="s">
        <v>307</v>
      </c>
      <c r="B69" s="144"/>
      <c r="C69" s="144"/>
      <c r="D69" s="144"/>
      <c r="E69" s="145"/>
      <c r="F69" s="143" t="s">
        <v>346</v>
      </c>
      <c r="G69" s="37"/>
      <c r="H69" s="163" t="s">
        <v>562</v>
      </c>
      <c r="I69" s="2"/>
      <c r="J69" s="2"/>
      <c r="K69" s="44"/>
    </row>
    <row r="70" spans="1:11" ht="9.9499999999999993" customHeight="1" x14ac:dyDescent="0.2">
      <c r="B70" s="2"/>
      <c r="C70" s="2"/>
      <c r="D70" s="2"/>
      <c r="E70" s="2"/>
      <c r="G70" s="7"/>
      <c r="H70" s="164"/>
      <c r="I70" s="2"/>
      <c r="J70" s="10"/>
      <c r="K70" s="44"/>
    </row>
    <row r="71" spans="1:11" ht="9.9499999999999993" customHeight="1" x14ac:dyDescent="0.2">
      <c r="A71" s="143" t="s">
        <v>307</v>
      </c>
      <c r="B71" s="144"/>
      <c r="C71" s="144"/>
      <c r="D71" s="144"/>
      <c r="E71" s="145"/>
      <c r="F71" s="143" t="s">
        <v>346</v>
      </c>
      <c r="G71" s="37"/>
      <c r="H71" s="165" t="s">
        <v>564</v>
      </c>
      <c r="I71" s="8"/>
      <c r="J71" s="30" t="s">
        <v>346</v>
      </c>
      <c r="K71" s="9"/>
    </row>
    <row r="72" spans="1:11" ht="9.9499999999999993" customHeight="1" x14ac:dyDescent="0.2">
      <c r="A72" s="36"/>
      <c r="B72" s="49"/>
      <c r="C72" s="89"/>
      <c r="D72" s="89"/>
      <c r="E72" s="89"/>
      <c r="F72" s="42"/>
      <c r="H72" s="147"/>
      <c r="I72" s="3"/>
      <c r="J72" s="3"/>
      <c r="K72" s="148"/>
    </row>
    <row r="73" spans="1:11" ht="9.9499999999999993" customHeight="1" x14ac:dyDescent="0.2">
      <c r="A73" s="105"/>
      <c r="B73" s="40"/>
      <c r="C73" s="40"/>
      <c r="D73" s="40"/>
      <c r="E73" s="40"/>
      <c r="F73" s="40"/>
      <c r="G73" s="40"/>
      <c r="H73" s="40"/>
      <c r="I73" s="40"/>
      <c r="J73" s="40"/>
      <c r="K73" s="40"/>
    </row>
    <row r="74" spans="1:11" ht="9.9499999999999993" customHeight="1" x14ac:dyDescent="0.2">
      <c r="A74" s="105"/>
      <c r="B74" s="40"/>
      <c r="C74" s="40"/>
      <c r="D74" s="40"/>
      <c r="E74" s="40"/>
      <c r="F74" s="40"/>
      <c r="G74" s="40"/>
      <c r="H74" s="40"/>
      <c r="I74" s="40"/>
      <c r="J74" s="40"/>
      <c r="K74" s="40"/>
    </row>
    <row r="75" spans="1:11" ht="9.9499999999999993" customHeight="1" x14ac:dyDescent="0.2">
      <c r="A75" s="105"/>
      <c r="B75" s="40"/>
      <c r="C75" s="40"/>
      <c r="D75" s="40"/>
      <c r="E75" s="40"/>
      <c r="F75" s="40"/>
      <c r="G75" s="2"/>
      <c r="H75" s="40"/>
      <c r="I75" s="40"/>
      <c r="J75" s="40"/>
      <c r="K75" s="40"/>
    </row>
    <row r="76" spans="1:11" ht="9.9499999999999993" customHeight="1" x14ac:dyDescent="0.2"/>
    <row r="77" spans="1:11" ht="9.9499999999999993" customHeight="1" x14ac:dyDescent="0.2"/>
    <row r="78" spans="1:11" ht="9.9499999999999993" customHeight="1" x14ac:dyDescent="0.2"/>
    <row r="79" spans="1:11" ht="9.9499999999999993" customHeight="1" x14ac:dyDescent="0.2"/>
    <row r="80" spans="1:11" ht="9.9499999999999993" customHeight="1" x14ac:dyDescent="0.2">
      <c r="A80" s="17" t="s">
        <v>345</v>
      </c>
      <c r="B80" s="16"/>
      <c r="C80" s="16"/>
      <c r="D80" s="16"/>
      <c r="E80" s="16"/>
      <c r="F80" s="16"/>
      <c r="G80" s="18" t="s">
        <v>346</v>
      </c>
      <c r="H80" s="747"/>
      <c r="I80" s="18" t="s">
        <v>347</v>
      </c>
      <c r="J80" s="47">
        <f>'Info Page'!D82</f>
        <v>0</v>
      </c>
      <c r="K80" s="16"/>
    </row>
    <row r="81" spans="1:11" ht="9.9499999999999993" customHeight="1" x14ac:dyDescent="0.2">
      <c r="A81" s="36"/>
      <c r="B81" s="16"/>
      <c r="C81" s="16"/>
      <c r="D81" s="16"/>
      <c r="E81" s="16"/>
      <c r="F81" s="15"/>
      <c r="G81" s="15"/>
      <c r="H81" s="15"/>
      <c r="I81" s="15"/>
      <c r="J81" s="16"/>
      <c r="K81" s="16"/>
    </row>
    <row r="82" spans="1:11" ht="9.75" customHeight="1" x14ac:dyDescent="0.2">
      <c r="A82" s="36"/>
      <c r="B82" s="16"/>
      <c r="C82" s="16"/>
      <c r="D82" s="16"/>
      <c r="E82" s="16"/>
      <c r="F82" s="18" t="s">
        <v>348</v>
      </c>
      <c r="G82" s="166">
        <f>'Info Page'!C48</f>
        <v>0</v>
      </c>
      <c r="H82" s="37"/>
      <c r="I82" s="18" t="s">
        <v>355</v>
      </c>
      <c r="J82" s="166">
        <f>'Info Page'!E48</f>
        <v>0</v>
      </c>
      <c r="K82" s="16"/>
    </row>
    <row r="83" spans="1:11" ht="9.75" customHeight="1" x14ac:dyDescent="0.2">
      <c r="A83" s="36"/>
      <c r="B83" s="16"/>
      <c r="C83" s="16"/>
      <c r="D83" s="16"/>
      <c r="E83" s="16"/>
      <c r="F83" s="18" t="s">
        <v>353</v>
      </c>
      <c r="G83" s="166">
        <f>'Info Page'!C49</f>
        <v>0</v>
      </c>
      <c r="H83" s="37"/>
      <c r="I83" s="18" t="s">
        <v>354</v>
      </c>
      <c r="J83" s="167">
        <f>'Info Page'!E49</f>
        <v>0</v>
      </c>
      <c r="K83" s="16"/>
    </row>
    <row r="84" spans="1:11" ht="9.9499999999999993" customHeight="1" x14ac:dyDescent="0.2">
      <c r="A84" s="36"/>
      <c r="B84" s="16"/>
      <c r="C84" s="16"/>
      <c r="D84" s="16"/>
      <c r="E84" s="16"/>
      <c r="F84" s="18" t="s">
        <v>351</v>
      </c>
      <c r="G84" s="1380">
        <f>'Info Page'!C52</f>
        <v>0</v>
      </c>
      <c r="H84" s="37"/>
      <c r="I84" s="18" t="s">
        <v>350</v>
      </c>
      <c r="J84" s="1381">
        <f>'Info Page'!E52</f>
        <v>0</v>
      </c>
      <c r="K84" s="16"/>
    </row>
    <row r="85" spans="1:11" ht="16.5" customHeight="1" x14ac:dyDescent="0.3">
      <c r="A85" s="38"/>
      <c r="B85" s="16"/>
      <c r="C85" s="16"/>
      <c r="D85" s="16"/>
      <c r="E85" s="16"/>
      <c r="F85" s="470" t="s">
        <v>1123</v>
      </c>
      <c r="G85" s="16"/>
      <c r="H85" s="16"/>
      <c r="I85" s="16"/>
      <c r="J85" s="16"/>
      <c r="K85" s="16"/>
    </row>
    <row r="86" spans="1:11" ht="12" customHeight="1" thickBot="1" x14ac:dyDescent="0.25">
      <c r="A86" s="38"/>
      <c r="B86" s="16"/>
      <c r="C86" s="39" t="s">
        <v>352</v>
      </c>
      <c r="D86" s="906">
        <f>'Info Page'!C6</f>
        <v>0</v>
      </c>
      <c r="E86" s="22"/>
      <c r="F86" s="16"/>
      <c r="G86" s="16"/>
      <c r="H86" s="16"/>
      <c r="I86" s="16"/>
      <c r="J86" s="16"/>
      <c r="K86" s="16"/>
    </row>
    <row r="87" spans="1:11" ht="9.9499999999999993" customHeight="1" thickBot="1" x14ac:dyDescent="0.25">
      <c r="A87" s="19"/>
      <c r="B87" s="20"/>
      <c r="C87" s="20"/>
      <c r="D87" s="20"/>
      <c r="E87" s="20"/>
      <c r="F87" s="20"/>
      <c r="G87" s="20"/>
      <c r="H87" s="20"/>
      <c r="I87" s="20"/>
      <c r="J87" s="742"/>
      <c r="K87" s="743"/>
    </row>
    <row r="88" spans="1:11" ht="9.9499999999999993" customHeight="1" x14ac:dyDescent="0.2">
      <c r="A88" s="21" t="s">
        <v>356</v>
      </c>
      <c r="B88" s="22"/>
      <c r="C88" s="10"/>
      <c r="D88" s="10" t="s">
        <v>357</v>
      </c>
      <c r="E88" s="10" t="s">
        <v>358</v>
      </c>
      <c r="F88" s="22"/>
      <c r="G88" s="22"/>
      <c r="H88" s="22"/>
      <c r="I88" s="23" t="s">
        <v>349</v>
      </c>
      <c r="J88" s="744"/>
      <c r="K88" s="745"/>
    </row>
    <row r="89" spans="1:11" ht="9.9499999999999993" customHeight="1" x14ac:dyDescent="0.2">
      <c r="A89" s="185">
        <f>'Info Page'!D84</f>
        <v>0</v>
      </c>
      <c r="B89" s="31"/>
      <c r="C89" s="48"/>
      <c r="D89" s="186">
        <f>'Info Page'!D81</f>
        <v>0</v>
      </c>
      <c r="E89" s="1756">
        <f>'Info Page'!D79</f>
        <v>0</v>
      </c>
      <c r="F89" s="1757"/>
      <c r="G89" s="25"/>
      <c r="H89" s="25"/>
      <c r="I89" s="741"/>
      <c r="J89" s="746"/>
      <c r="K89" s="746"/>
    </row>
    <row r="90" spans="1:11" ht="9.9499999999999993" customHeight="1" x14ac:dyDescent="0.2">
      <c r="A90" s="26" t="s">
        <v>608</v>
      </c>
      <c r="B90" s="11"/>
      <c r="C90" s="11"/>
      <c r="D90" s="27" t="s">
        <v>359</v>
      </c>
      <c r="E90" s="11"/>
      <c r="F90" s="27" t="s">
        <v>360</v>
      </c>
      <c r="G90" s="22"/>
      <c r="H90" s="22"/>
      <c r="I90" s="8"/>
      <c r="J90" s="22"/>
      <c r="K90" s="24"/>
    </row>
    <row r="91" spans="1:11" ht="9.9499999999999993" customHeight="1" x14ac:dyDescent="0.2">
      <c r="A91" s="187">
        <f>'Contract Adds.'!A12</f>
        <v>0</v>
      </c>
      <c r="B91" s="188"/>
      <c r="C91" s="48">
        <f>'Info Page'!C11</f>
        <v>0</v>
      </c>
      <c r="D91" s="1763">
        <f>'Info Page'!C21</f>
        <v>0</v>
      </c>
      <c r="E91" s="1764"/>
      <c r="F91" s="1763">
        <f>'Info Page'!C20</f>
        <v>0</v>
      </c>
      <c r="G91" s="1764"/>
      <c r="H91" s="22"/>
      <c r="I91" s="8"/>
      <c r="J91" s="22"/>
      <c r="K91" s="24"/>
    </row>
    <row r="92" spans="1:11" ht="9.9499999999999993" customHeight="1" x14ac:dyDescent="0.2">
      <c r="A92" s="29"/>
      <c r="B92" s="22"/>
      <c r="C92" s="22"/>
      <c r="D92" s="30" t="s">
        <v>122</v>
      </c>
      <c r="E92" s="1756">
        <f>'Info Page'!C22</f>
        <v>0</v>
      </c>
      <c r="F92" s="1757"/>
      <c r="G92" s="28"/>
      <c r="H92" s="22"/>
      <c r="I92" s="8"/>
      <c r="J92" s="22"/>
      <c r="K92" s="24"/>
    </row>
    <row r="93" spans="1:11" ht="9.9499999999999993" customHeight="1" x14ac:dyDescent="0.2">
      <c r="A93" s="26" t="s">
        <v>608</v>
      </c>
      <c r="B93" s="11"/>
      <c r="C93" s="11"/>
      <c r="D93" s="27" t="s">
        <v>359</v>
      </c>
      <c r="E93" s="11"/>
      <c r="F93" s="27" t="s">
        <v>360</v>
      </c>
      <c r="G93" s="22"/>
      <c r="H93" s="22"/>
      <c r="I93" s="8"/>
      <c r="J93" s="22"/>
      <c r="K93" s="24"/>
    </row>
    <row r="94" spans="1:11" ht="9.9499999999999993" customHeight="1" x14ac:dyDescent="0.2">
      <c r="A94" s="187">
        <f>'Info Page'!C13</f>
        <v>0</v>
      </c>
      <c r="B94" s="188"/>
      <c r="C94" s="48">
        <f>'Info Page'!C14</f>
        <v>0</v>
      </c>
      <c r="D94" s="1763">
        <f>'Info Page'!C25</f>
        <v>0</v>
      </c>
      <c r="E94" s="1764"/>
      <c r="F94" s="1763">
        <f>'Info Page'!C24</f>
        <v>0</v>
      </c>
      <c r="G94" s="1764"/>
      <c r="H94" s="22"/>
      <c r="I94" s="8"/>
      <c r="J94" s="22"/>
      <c r="K94" s="24"/>
    </row>
    <row r="95" spans="1:11" ht="9.9499999999999993" customHeight="1" x14ac:dyDescent="0.2">
      <c r="A95" s="29"/>
      <c r="B95" s="22"/>
      <c r="C95" s="22"/>
      <c r="D95" s="30" t="s">
        <v>122</v>
      </c>
      <c r="E95" s="1756">
        <f>'Info Page'!C26</f>
        <v>0</v>
      </c>
      <c r="F95" s="1757"/>
      <c r="G95" s="28"/>
      <c r="H95" s="22"/>
      <c r="I95" s="8"/>
      <c r="J95" s="22"/>
      <c r="K95" s="24"/>
    </row>
    <row r="96" spans="1:11" ht="9.9499999999999993" customHeight="1" x14ac:dyDescent="0.2">
      <c r="A96" s="32"/>
      <c r="B96" s="33"/>
      <c r="C96" s="34"/>
      <c r="D96" s="34"/>
      <c r="E96" s="33"/>
      <c r="F96" s="34"/>
      <c r="G96" s="34"/>
      <c r="H96" s="33"/>
      <c r="I96" s="34"/>
      <c r="J96" s="34"/>
      <c r="K96" s="35"/>
    </row>
    <row r="97" spans="1:11" ht="9.9499999999999993" customHeight="1" x14ac:dyDescent="0.2">
      <c r="A97" s="17"/>
      <c r="B97" s="15"/>
      <c r="C97" s="15"/>
      <c r="D97" s="15"/>
      <c r="E97" s="16"/>
      <c r="F97" s="15"/>
      <c r="G97" s="15"/>
      <c r="H97" s="15"/>
      <c r="I97" s="15"/>
      <c r="J97" s="15"/>
      <c r="K97" s="16"/>
    </row>
    <row r="98" spans="1:11" ht="9.9499999999999993" customHeight="1" x14ac:dyDescent="0.2"/>
    <row r="99" spans="1:11" ht="9.9499999999999993" customHeight="1" x14ac:dyDescent="0.2"/>
    <row r="100" spans="1:11" ht="9.9499999999999993" customHeight="1" x14ac:dyDescent="0.2">
      <c r="A100" s="36"/>
      <c r="B100" s="16"/>
      <c r="C100" s="16"/>
      <c r="D100" s="16"/>
      <c r="E100" s="16"/>
      <c r="F100" s="36" t="s">
        <v>409</v>
      </c>
      <c r="G100" s="18"/>
      <c r="H100" s="10"/>
      <c r="I100" s="15"/>
      <c r="J100" s="15"/>
      <c r="K100" s="16"/>
    </row>
    <row r="101" spans="1:11" ht="9.9499999999999993" customHeight="1" x14ac:dyDescent="0.2">
      <c r="A101" s="45"/>
      <c r="B101" s="15" t="s">
        <v>410</v>
      </c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1:11" ht="9.75" customHeight="1" x14ac:dyDescent="0.2">
      <c r="A102" s="17" t="s">
        <v>218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1:11" ht="9.9499999999999993" customHeight="1" x14ac:dyDescent="0.2">
      <c r="A103" s="140"/>
      <c r="B103" s="139"/>
      <c r="C103" s="139"/>
      <c r="D103" s="139"/>
      <c r="E103" s="139"/>
      <c r="F103" s="139"/>
      <c r="G103" s="109"/>
      <c r="H103" s="109"/>
      <c r="I103" s="40"/>
      <c r="J103" s="42"/>
      <c r="K103" s="40"/>
    </row>
    <row r="104" spans="1:11" ht="9.9499999999999993" customHeight="1" x14ac:dyDescent="0.2"/>
    <row r="105" spans="1:11" ht="9.9499999999999993" customHeight="1" x14ac:dyDescent="0.2"/>
    <row r="106" spans="1:11" ht="9.9499999999999993" customHeight="1" x14ac:dyDescent="0.2"/>
    <row r="107" spans="1:11" ht="9.9499999999999993" customHeight="1" x14ac:dyDescent="0.2"/>
    <row r="108" spans="1:11" ht="9.9499999999999993" customHeight="1" x14ac:dyDescent="0.2"/>
    <row r="109" spans="1:11" ht="9.75" customHeight="1" x14ac:dyDescent="0.2"/>
    <row r="110" spans="1:11" ht="9.75" customHeight="1" x14ac:dyDescent="0.2">
      <c r="A110" s="161">
        <v>1</v>
      </c>
      <c r="B110" s="1177"/>
      <c r="C110" s="1177"/>
      <c r="D110" s="1177"/>
      <c r="E110" s="1177"/>
      <c r="F110" s="1177"/>
      <c r="G110" s="1177"/>
      <c r="H110" s="1177"/>
      <c r="I110" s="1178"/>
      <c r="J110" s="42"/>
      <c r="K110" s="40"/>
    </row>
    <row r="111" spans="1:11" ht="9.75" customHeight="1" x14ac:dyDescent="0.2">
      <c r="A111" s="113"/>
      <c r="B111" s="1177"/>
      <c r="C111" s="1177"/>
      <c r="D111" s="1177"/>
      <c r="E111" s="1177"/>
      <c r="F111" s="1177"/>
      <c r="G111" s="1177"/>
      <c r="H111" s="1177"/>
      <c r="I111" s="1178"/>
      <c r="J111" s="42"/>
      <c r="K111" s="40"/>
    </row>
    <row r="112" spans="1:11" ht="9.9499999999999993" customHeight="1" x14ac:dyDescent="0.2">
      <c r="A112" s="113"/>
      <c r="B112" s="1177"/>
      <c r="C112" s="1177"/>
      <c r="D112" s="1177"/>
      <c r="E112" s="1177"/>
      <c r="F112" s="1177"/>
      <c r="G112" s="1177"/>
      <c r="H112" s="1177"/>
      <c r="I112" s="1178"/>
      <c r="J112" s="42"/>
      <c r="K112" s="1179"/>
    </row>
    <row r="113" spans="1:13" ht="9.9499999999999993" customHeight="1" x14ac:dyDescent="0.2">
      <c r="A113" s="113"/>
      <c r="B113" s="109"/>
      <c r="C113" s="109"/>
      <c r="D113" s="109"/>
      <c r="E113" s="109"/>
      <c r="F113" s="109"/>
      <c r="G113" s="109"/>
      <c r="H113" s="109"/>
      <c r="I113" s="42"/>
      <c r="J113" s="42"/>
      <c r="K113" s="158"/>
    </row>
    <row r="114" spans="1:13" ht="9.75" customHeight="1" x14ac:dyDescent="0.2">
      <c r="A114" s="161">
        <v>2</v>
      </c>
      <c r="B114" s="1177"/>
      <c r="C114" s="1177"/>
      <c r="D114" s="1177"/>
      <c r="E114" s="1177"/>
      <c r="F114" s="1177"/>
      <c r="G114" s="1177"/>
      <c r="H114" s="1177"/>
      <c r="I114" s="1178"/>
      <c r="J114" s="42"/>
      <c r="K114" s="158"/>
    </row>
    <row r="115" spans="1:13" ht="9.75" customHeight="1" x14ac:dyDescent="0.2">
      <c r="A115" s="113"/>
      <c r="B115" s="1177"/>
      <c r="C115" s="1177"/>
      <c r="D115" s="1177"/>
      <c r="E115" s="1177"/>
      <c r="F115" s="1177"/>
      <c r="G115" s="1177"/>
      <c r="H115" s="1177"/>
      <c r="I115" s="1178"/>
      <c r="J115" s="42"/>
      <c r="K115" s="158"/>
    </row>
    <row r="116" spans="1:13" ht="9.9499999999999993" customHeight="1" x14ac:dyDescent="0.2">
      <c r="A116" s="113"/>
      <c r="B116" s="1177"/>
      <c r="C116" s="1177"/>
      <c r="D116" s="1177"/>
      <c r="E116" s="1177"/>
      <c r="F116" s="1177"/>
      <c r="G116" s="1177"/>
      <c r="H116" s="1177"/>
      <c r="I116" s="1178"/>
      <c r="J116" s="42"/>
      <c r="K116" s="1179"/>
    </row>
    <row r="117" spans="1:13" ht="9.75" customHeight="1" x14ac:dyDescent="0.2">
      <c r="A117" s="105"/>
      <c r="B117" s="109"/>
      <c r="C117" s="109"/>
      <c r="D117" s="109"/>
      <c r="E117" s="109"/>
      <c r="F117" s="109"/>
      <c r="G117" s="109"/>
      <c r="H117" s="109"/>
      <c r="I117" s="42"/>
      <c r="J117" s="42"/>
      <c r="K117" s="158"/>
    </row>
    <row r="118" spans="1:13" ht="9.9499999999999993" customHeight="1" x14ac:dyDescent="0.2">
      <c r="A118" s="161">
        <v>3</v>
      </c>
      <c r="B118" s="1177"/>
      <c r="C118" s="1177"/>
      <c r="D118" s="1177"/>
      <c r="E118" s="1177"/>
      <c r="F118" s="1177"/>
      <c r="G118" s="1177"/>
      <c r="H118" s="1177"/>
      <c r="I118" s="1178"/>
      <c r="J118" s="42"/>
      <c r="K118" s="158"/>
    </row>
    <row r="119" spans="1:13" ht="9.9499999999999993" customHeight="1" x14ac:dyDescent="0.2">
      <c r="A119" s="113"/>
      <c r="B119" s="1177"/>
      <c r="C119" s="1177"/>
      <c r="D119" s="1177"/>
      <c r="E119" s="1177"/>
      <c r="F119" s="1177"/>
      <c r="G119" s="1177"/>
      <c r="H119" s="1177"/>
      <c r="I119" s="1178"/>
      <c r="J119" s="42"/>
      <c r="K119" s="158"/>
    </row>
    <row r="120" spans="1:13" ht="18" customHeight="1" x14ac:dyDescent="0.2">
      <c r="A120" s="113"/>
      <c r="B120" s="1177"/>
      <c r="C120" s="1177"/>
      <c r="D120" s="1177"/>
      <c r="E120" s="1177"/>
      <c r="F120" s="1177"/>
      <c r="G120" s="1177"/>
      <c r="H120" s="1177"/>
      <c r="I120" s="1178"/>
      <c r="J120" s="42"/>
      <c r="K120" s="1179"/>
    </row>
    <row r="121" spans="1:13" ht="6.75" customHeight="1" x14ac:dyDescent="0.2">
      <c r="A121" s="117"/>
      <c r="B121" s="109"/>
      <c r="C121" s="156"/>
      <c r="D121" s="109"/>
      <c r="E121" s="109"/>
      <c r="F121" s="109"/>
      <c r="G121" s="109"/>
      <c r="H121" s="109"/>
      <c r="I121" s="157"/>
      <c r="J121" s="122"/>
      <c r="K121" s="158"/>
    </row>
    <row r="122" spans="1:13" ht="9.9499999999999993" customHeight="1" x14ac:dyDescent="0.2">
      <c r="A122" s="161">
        <v>4</v>
      </c>
      <c r="B122" s="1177"/>
      <c r="C122" s="1177"/>
      <c r="D122" s="1177"/>
      <c r="E122" s="1177"/>
      <c r="F122" s="1177"/>
      <c r="G122" s="1177"/>
      <c r="H122" s="1177"/>
      <c r="I122" s="1178"/>
      <c r="J122" s="42"/>
      <c r="K122" s="158"/>
      <c r="M122" s="16"/>
    </row>
    <row r="123" spans="1:13" ht="9.75" customHeight="1" x14ac:dyDescent="0.2">
      <c r="A123" s="113"/>
      <c r="B123" s="1177"/>
      <c r="C123" s="1177"/>
      <c r="D123" s="1177"/>
      <c r="E123" s="1177"/>
      <c r="F123" s="1177"/>
      <c r="G123" s="1177"/>
      <c r="H123" s="1177"/>
      <c r="I123" s="1178"/>
      <c r="J123" s="42"/>
      <c r="K123" s="158"/>
      <c r="M123" s="16"/>
    </row>
    <row r="124" spans="1:13" ht="9.9499999999999993" customHeight="1" x14ac:dyDescent="0.2">
      <c r="A124" s="113"/>
      <c r="B124" s="1177"/>
      <c r="C124" s="1177"/>
      <c r="D124" s="1177"/>
      <c r="E124" s="1177"/>
      <c r="F124" s="1177"/>
      <c r="G124" s="1177"/>
      <c r="H124" s="1177"/>
      <c r="I124" s="1178"/>
      <c r="J124" s="42"/>
      <c r="K124" s="1179"/>
      <c r="M124" s="16"/>
    </row>
    <row r="125" spans="1:13" ht="9.9499999999999993" customHeight="1" x14ac:dyDescent="0.2">
      <c r="A125" s="42"/>
      <c r="B125" s="109"/>
      <c r="C125" s="42"/>
      <c r="D125" s="42"/>
      <c r="E125" s="42"/>
      <c r="F125" s="42"/>
      <c r="G125" s="42"/>
      <c r="H125" s="42"/>
      <c r="I125" s="42"/>
      <c r="J125" s="42"/>
      <c r="K125" s="158"/>
      <c r="L125" s="4"/>
      <c r="M125" s="16"/>
    </row>
    <row r="126" spans="1:13" ht="9.9499999999999993" customHeight="1" x14ac:dyDescent="0.2">
      <c r="A126" s="161">
        <v>5</v>
      </c>
      <c r="B126" s="1177"/>
      <c r="C126" s="1177"/>
      <c r="D126" s="1177"/>
      <c r="E126" s="1177"/>
      <c r="F126" s="1177"/>
      <c r="G126" s="1177"/>
      <c r="H126" s="1177"/>
      <c r="I126" s="1178"/>
      <c r="J126" s="42"/>
      <c r="K126" s="158"/>
      <c r="L126" s="4"/>
      <c r="M126" s="16"/>
    </row>
    <row r="127" spans="1:13" ht="9.9499999999999993" customHeight="1" x14ac:dyDescent="0.2">
      <c r="A127" s="113"/>
      <c r="B127" s="1177"/>
      <c r="C127" s="1177"/>
      <c r="D127" s="1177"/>
      <c r="E127" s="1177"/>
      <c r="F127" s="1177"/>
      <c r="G127" s="1177"/>
      <c r="H127" s="1177"/>
      <c r="I127" s="1178"/>
      <c r="J127" s="42"/>
      <c r="K127" s="158"/>
      <c r="L127" s="4"/>
      <c r="M127" s="16"/>
    </row>
    <row r="128" spans="1:13" ht="9.9499999999999993" customHeight="1" x14ac:dyDescent="0.2">
      <c r="A128" s="113"/>
      <c r="B128" s="1177"/>
      <c r="C128" s="1177"/>
      <c r="D128" s="1177"/>
      <c r="E128" s="1177"/>
      <c r="F128" s="1177"/>
      <c r="G128" s="1177"/>
      <c r="H128" s="1177"/>
      <c r="I128" s="1178"/>
      <c r="J128" s="42"/>
      <c r="K128" s="1179"/>
      <c r="L128" s="4"/>
      <c r="M128" s="16"/>
    </row>
    <row r="129" spans="1:13" ht="9.9499999999999993" customHeight="1" x14ac:dyDescent="0.2">
      <c r="A129" s="117"/>
      <c r="B129" s="109"/>
      <c r="C129" s="156"/>
      <c r="D129" s="109"/>
      <c r="E129" s="109"/>
      <c r="F129" s="109"/>
      <c r="G129" s="42"/>
      <c r="H129" s="42"/>
      <c r="I129" s="157"/>
      <c r="J129" s="122"/>
      <c r="K129" s="158"/>
      <c r="L129" s="4"/>
      <c r="M129" s="16"/>
    </row>
    <row r="130" spans="1:13" ht="9.9499999999999993" customHeight="1" x14ac:dyDescent="0.2">
      <c r="A130" s="117"/>
      <c r="B130" s="109"/>
      <c r="C130" s="156"/>
      <c r="D130" s="109"/>
      <c r="E130" s="109"/>
      <c r="F130" s="109"/>
      <c r="G130" s="42"/>
      <c r="H130" s="42"/>
      <c r="I130" s="157"/>
      <c r="J130" s="122"/>
      <c r="K130" s="158"/>
      <c r="L130" s="4"/>
      <c r="M130" s="16"/>
    </row>
    <row r="131" spans="1:13" ht="9.9499999999999993" customHeight="1" x14ac:dyDescent="0.2">
      <c r="A131" s="117"/>
      <c r="C131" s="156"/>
      <c r="D131" s="109"/>
      <c r="E131" s="109"/>
      <c r="F131" s="109"/>
      <c r="G131" s="42"/>
      <c r="H131" s="42"/>
      <c r="I131" s="157"/>
      <c r="J131" s="122"/>
      <c r="K131" s="1180">
        <f>K112+K116+K120+K124+K128</f>
        <v>0</v>
      </c>
      <c r="M131" s="16"/>
    </row>
    <row r="132" spans="1:13" ht="9.9499999999999993" customHeight="1" x14ac:dyDescent="0.2">
      <c r="A132" s="42"/>
      <c r="C132" s="42"/>
      <c r="D132" s="42"/>
      <c r="E132" s="42"/>
      <c r="F132" s="42"/>
      <c r="G132" s="42"/>
      <c r="H132" s="42"/>
      <c r="I132" s="42"/>
      <c r="J132" s="111"/>
      <c r="K132" s="40"/>
      <c r="M132" s="16"/>
    </row>
    <row r="133" spans="1:13" ht="9.9499999999999993" customHeight="1" x14ac:dyDescent="0.2">
      <c r="A133" s="117"/>
      <c r="C133" s="109"/>
      <c r="D133" s="109"/>
      <c r="E133" s="109"/>
      <c r="F133" s="109"/>
      <c r="G133" s="109"/>
      <c r="H133" s="42"/>
      <c r="I133" s="157"/>
      <c r="J133" s="111"/>
      <c r="K133" s="40"/>
      <c r="M133" s="16"/>
    </row>
    <row r="134" spans="1:13" ht="9.9499999999999993" customHeight="1" x14ac:dyDescent="0.2">
      <c r="A134" s="42"/>
      <c r="B134" s="109"/>
      <c r="C134" s="109"/>
      <c r="D134" s="156"/>
      <c r="E134" s="109"/>
      <c r="F134" s="109"/>
      <c r="G134" s="109"/>
      <c r="H134" s="42"/>
      <c r="I134" s="42"/>
      <c r="J134" s="122"/>
      <c r="K134" s="40"/>
      <c r="M134" s="16"/>
    </row>
    <row r="135" spans="1:13" ht="9.9499999999999993" customHeight="1" x14ac:dyDescent="0.2">
      <c r="A135" s="42"/>
      <c r="B135" s="109"/>
      <c r="C135" s="109"/>
      <c r="D135" s="109"/>
      <c r="E135" s="109"/>
      <c r="F135" s="156"/>
      <c r="G135" s="109"/>
      <c r="H135" s="42"/>
      <c r="I135" s="42"/>
      <c r="J135" s="111"/>
      <c r="K135" s="40"/>
      <c r="M135" s="16"/>
    </row>
    <row r="136" spans="1:13" ht="9.9499999999999993" customHeight="1" x14ac:dyDescent="0.2">
      <c r="A136" s="42"/>
      <c r="B136" s="109"/>
      <c r="C136" s="109"/>
      <c r="D136" s="109"/>
      <c r="E136" s="109"/>
      <c r="F136" s="109"/>
      <c r="G136" s="109"/>
      <c r="H136" s="42"/>
      <c r="I136" s="42"/>
      <c r="J136" s="111"/>
      <c r="K136" s="40"/>
    </row>
    <row r="137" spans="1:13" ht="11.1" customHeight="1" x14ac:dyDescent="0.2">
      <c r="A137" s="42"/>
      <c r="B137" s="109"/>
      <c r="C137" s="109"/>
      <c r="D137" s="109"/>
      <c r="E137" s="109"/>
      <c r="F137" s="156"/>
      <c r="G137" s="109"/>
      <c r="H137" s="42"/>
      <c r="I137" s="42"/>
      <c r="J137" s="111"/>
      <c r="K137" s="40"/>
    </row>
    <row r="138" spans="1:13" ht="11.1" customHeight="1" x14ac:dyDescent="0.2">
      <c r="A138" s="105"/>
      <c r="B138" s="40"/>
      <c r="C138" s="40"/>
      <c r="D138" s="40"/>
      <c r="E138" s="42"/>
      <c r="F138" s="42"/>
      <c r="G138" s="42"/>
      <c r="H138" s="42"/>
      <c r="I138" s="157"/>
      <c r="J138" s="111"/>
      <c r="K138" s="40"/>
    </row>
    <row r="139" spans="1:13" ht="11.1" customHeight="1" x14ac:dyDescent="0.2">
      <c r="A139" s="42"/>
      <c r="B139" s="1181" t="s">
        <v>6</v>
      </c>
      <c r="C139" s="1183"/>
      <c r="D139" s="1183"/>
      <c r="E139" s="1183"/>
      <c r="F139" s="1183"/>
      <c r="G139" s="1183"/>
      <c r="H139" s="1183"/>
      <c r="I139" s="1183"/>
      <c r="J139" s="1191"/>
      <c r="K139" s="40"/>
    </row>
    <row r="140" spans="1:13" ht="11.1" customHeight="1" x14ac:dyDescent="0.2">
      <c r="A140" s="117"/>
      <c r="B140" s="1192"/>
      <c r="C140" s="109"/>
      <c r="D140" s="156"/>
      <c r="E140" s="42"/>
      <c r="F140" s="42"/>
      <c r="G140" s="42"/>
      <c r="H140" s="42"/>
      <c r="I140" s="157"/>
      <c r="J140" s="1193"/>
      <c r="K140" s="40"/>
      <c r="L140" s="15"/>
    </row>
    <row r="141" spans="1:13" ht="11.1" customHeight="1" x14ac:dyDescent="0.2">
      <c r="A141" s="117"/>
      <c r="B141" s="1187" t="s">
        <v>1325</v>
      </c>
      <c r="C141" s="1194"/>
      <c r="D141" s="1194"/>
      <c r="E141" s="1189"/>
      <c r="F141" s="1189"/>
      <c r="G141" s="1189"/>
      <c r="H141" s="1189"/>
      <c r="I141" s="1195"/>
      <c r="J141" s="1196"/>
      <c r="K141" s="40"/>
      <c r="L141" s="15"/>
    </row>
    <row r="142" spans="1:13" ht="11.1" customHeight="1" x14ac:dyDescent="0.2">
      <c r="A142" s="117"/>
      <c r="B142" s="155"/>
      <c r="C142" s="155"/>
      <c r="D142" s="155"/>
      <c r="E142" s="155"/>
      <c r="F142" s="155"/>
      <c r="G142" s="155"/>
      <c r="H142" s="155"/>
      <c r="I142" s="155"/>
      <c r="J142" s="155"/>
      <c r="K142" s="40"/>
      <c r="L142" s="15"/>
    </row>
    <row r="143" spans="1:13" ht="11.1" customHeight="1" x14ac:dyDescent="0.2">
      <c r="G143" s="2"/>
      <c r="H143" s="162"/>
      <c r="I143" s="7"/>
      <c r="J143" s="43"/>
      <c r="K143" s="146"/>
      <c r="L143" s="15"/>
    </row>
    <row r="144" spans="1:13" ht="11.1" customHeight="1" x14ac:dyDescent="0.2">
      <c r="A144" s="143" t="s">
        <v>307</v>
      </c>
      <c r="B144" s="144"/>
      <c r="C144" s="144"/>
      <c r="D144" s="144"/>
      <c r="E144" s="145"/>
      <c r="F144" s="143" t="s">
        <v>346</v>
      </c>
      <c r="G144" s="37"/>
      <c r="H144" s="163" t="s">
        <v>562</v>
      </c>
      <c r="I144" s="2"/>
      <c r="J144" s="2"/>
      <c r="K144" s="44"/>
      <c r="L144" s="15"/>
    </row>
    <row r="145" spans="1:12" ht="11.1" customHeight="1" x14ac:dyDescent="0.2">
      <c r="B145" s="2"/>
      <c r="C145" s="2"/>
      <c r="D145" s="2"/>
      <c r="E145" s="2"/>
      <c r="G145" s="7"/>
      <c r="H145" s="164"/>
      <c r="I145" s="2"/>
      <c r="J145" s="10"/>
      <c r="K145" s="44"/>
      <c r="L145" s="15"/>
    </row>
    <row r="146" spans="1:12" ht="11.1" customHeight="1" x14ac:dyDescent="0.2">
      <c r="A146" s="143" t="s">
        <v>307</v>
      </c>
      <c r="B146" s="144"/>
      <c r="C146" s="144"/>
      <c r="D146" s="144"/>
      <c r="E146" s="145"/>
      <c r="F146" s="143" t="s">
        <v>346</v>
      </c>
      <c r="G146" s="37"/>
      <c r="H146" s="165" t="s">
        <v>564</v>
      </c>
      <c r="I146" s="8"/>
      <c r="J146" s="30" t="s">
        <v>346</v>
      </c>
      <c r="K146" s="9"/>
      <c r="L146" s="15"/>
    </row>
    <row r="147" spans="1:12" ht="11.1" customHeight="1" x14ac:dyDescent="0.2">
      <c r="A147" s="36"/>
      <c r="B147" s="49"/>
      <c r="C147" s="89"/>
      <c r="D147" s="89"/>
      <c r="E147" s="89"/>
      <c r="F147" s="42"/>
      <c r="H147" s="147"/>
      <c r="I147" s="3"/>
      <c r="J147" s="3"/>
      <c r="K147" s="148"/>
      <c r="L147" s="15"/>
    </row>
    <row r="148" spans="1:12" ht="11.1" customHeight="1" x14ac:dyDescent="0.2">
      <c r="A148" s="105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15"/>
    </row>
    <row r="149" spans="1:12" ht="11.1" customHeight="1" x14ac:dyDescent="0.2">
      <c r="A149" s="105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15"/>
    </row>
    <row r="150" spans="1:12" ht="11.1" customHeight="1" x14ac:dyDescent="0.2">
      <c r="A150" s="105"/>
      <c r="B150" s="40"/>
      <c r="C150" s="40"/>
      <c r="D150" s="40"/>
      <c r="E150" s="40"/>
      <c r="F150" s="40"/>
      <c r="G150" s="2"/>
      <c r="H150" s="40"/>
      <c r="I150" s="40"/>
      <c r="J150" s="40"/>
      <c r="K150" s="40"/>
      <c r="L150" s="15"/>
    </row>
    <row r="151" spans="1:12" ht="11.1" customHeight="1" x14ac:dyDescent="0.2">
      <c r="L151" s="15"/>
    </row>
    <row r="152" spans="1:12" ht="11.1" customHeight="1" x14ac:dyDescent="0.2"/>
    <row r="153" spans="1:12" ht="11.1" customHeight="1" x14ac:dyDescent="0.2"/>
    <row r="154" spans="1:12" ht="9.9499999999999993" customHeight="1" x14ac:dyDescent="0.2"/>
    <row r="155" spans="1:12" ht="9.9499999999999993" customHeight="1" x14ac:dyDescent="0.2">
      <c r="A155" s="270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2" ht="9.9499999999999993" customHeight="1" x14ac:dyDescent="0.2">
      <c r="A156" s="270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2" ht="9.9499999999999993" customHeight="1" x14ac:dyDescent="0.3">
      <c r="A157" s="159"/>
      <c r="B157" s="160"/>
      <c r="C157" s="42"/>
      <c r="D157" s="42"/>
      <c r="E157" s="42"/>
      <c r="F157" s="42"/>
      <c r="G157" s="42"/>
      <c r="H157" s="42"/>
      <c r="I157" s="42"/>
      <c r="J157" s="42"/>
      <c r="K157" s="42"/>
    </row>
    <row r="158" spans="1:12" s="199" customFormat="1" ht="12" customHeight="1" x14ac:dyDescent="0.2">
      <c r="A158" s="302" t="s">
        <v>345</v>
      </c>
      <c r="B158" s="98"/>
      <c r="C158" s="98"/>
      <c r="D158" s="98"/>
      <c r="E158" s="98"/>
      <c r="F158" s="98"/>
      <c r="G158" s="303" t="s">
        <v>346</v>
      </c>
      <c r="H158" s="748"/>
      <c r="I158" s="303" t="s">
        <v>347</v>
      </c>
      <c r="J158" s="361">
        <f>'Info Page'!D82</f>
        <v>0</v>
      </c>
      <c r="K158" s="98"/>
    </row>
    <row r="159" spans="1:12" s="199" customFormat="1" ht="12" customHeight="1" x14ac:dyDescent="0.2">
      <c r="A159" s="362"/>
      <c r="B159" s="98"/>
      <c r="C159" s="98"/>
      <c r="D159" s="98"/>
      <c r="E159" s="98"/>
      <c r="F159" s="154"/>
      <c r="G159" s="154"/>
      <c r="H159" s="154"/>
      <c r="I159" s="154"/>
      <c r="J159" s="98"/>
      <c r="K159" s="98"/>
    </row>
    <row r="160" spans="1:12" s="199" customFormat="1" ht="12" customHeight="1" x14ac:dyDescent="0.2">
      <c r="A160" s="362"/>
      <c r="B160" s="98"/>
      <c r="C160" s="98"/>
      <c r="D160" s="98"/>
      <c r="E160" s="98"/>
      <c r="F160" s="303" t="s">
        <v>348</v>
      </c>
      <c r="G160" s="363">
        <f>'Info Page'!C48</f>
        <v>0</v>
      </c>
      <c r="H160" s="364"/>
      <c r="I160" s="303" t="s">
        <v>355</v>
      </c>
      <c r="J160" s="363">
        <f>'Info Page'!E48</f>
        <v>0</v>
      </c>
      <c r="K160" s="98"/>
    </row>
    <row r="161" spans="1:11" s="199" customFormat="1" ht="12" customHeight="1" x14ac:dyDescent="0.2">
      <c r="A161" s="362"/>
      <c r="B161" s="98"/>
      <c r="C161" s="98"/>
      <c r="D161" s="98"/>
      <c r="E161" s="98"/>
      <c r="F161" s="303" t="s">
        <v>353</v>
      </c>
      <c r="G161" s="363">
        <f>'Info Page'!C49</f>
        <v>0</v>
      </c>
      <c r="H161" s="364"/>
      <c r="I161" s="303" t="s">
        <v>354</v>
      </c>
      <c r="J161" s="365">
        <f>'Info Page'!E49</f>
        <v>0</v>
      </c>
      <c r="K161" s="98"/>
    </row>
    <row r="162" spans="1:11" s="199" customFormat="1" ht="12" customHeight="1" x14ac:dyDescent="0.2">
      <c r="A162" s="362"/>
      <c r="B162" s="98"/>
      <c r="C162" s="98"/>
      <c r="D162" s="98"/>
      <c r="E162" s="98"/>
      <c r="F162" s="303" t="s">
        <v>351</v>
      </c>
      <c r="G162" s="1382">
        <f>'Info Page'!C52</f>
        <v>0</v>
      </c>
      <c r="H162" s="364"/>
      <c r="I162" s="303" t="s">
        <v>350</v>
      </c>
      <c r="J162" s="1383">
        <f>'Info Page'!E52</f>
        <v>0</v>
      </c>
      <c r="K162" s="98"/>
    </row>
    <row r="163" spans="1:11" s="199" customFormat="1" ht="15.75" customHeight="1" x14ac:dyDescent="0.3">
      <c r="A163" s="301"/>
      <c r="B163" s="98"/>
      <c r="C163" s="98"/>
      <c r="D163" s="98"/>
      <c r="E163" s="98"/>
      <c r="F163" s="470" t="s">
        <v>1118</v>
      </c>
      <c r="G163" s="98"/>
      <c r="H163" s="367"/>
      <c r="I163" s="272"/>
      <c r="J163" s="368" t="s">
        <v>513</v>
      </c>
      <c r="K163" s="369"/>
    </row>
    <row r="164" spans="1:11" s="199" customFormat="1" ht="12" customHeight="1" thickBot="1" x14ac:dyDescent="0.25">
      <c r="A164" s="301"/>
      <c r="B164" s="98"/>
      <c r="C164" s="370" t="s">
        <v>352</v>
      </c>
      <c r="D164" s="555">
        <f>'Info Page'!C6</f>
        <v>0</v>
      </c>
      <c r="E164" s="272"/>
      <c r="F164" s="98"/>
      <c r="G164" s="371"/>
      <c r="H164" s="372"/>
      <c r="I164" s="372"/>
      <c r="J164" s="373"/>
      <c r="K164" s="374"/>
    </row>
    <row r="165" spans="1:11" s="199" customFormat="1" ht="12" customHeight="1" thickBot="1" x14ac:dyDescent="0.25">
      <c r="A165" s="375"/>
      <c r="B165" s="367"/>
      <c r="C165" s="367"/>
      <c r="D165" s="367"/>
      <c r="E165" s="367"/>
      <c r="F165" s="367"/>
      <c r="G165" s="367"/>
      <c r="H165" s="272"/>
      <c r="I165" s="272"/>
      <c r="J165" s="272"/>
      <c r="K165" s="376"/>
    </row>
    <row r="166" spans="1:11" s="199" customFormat="1" ht="12" customHeight="1" thickBot="1" x14ac:dyDescent="0.25">
      <c r="A166" s="377" t="s">
        <v>356</v>
      </c>
      <c r="B166" s="272"/>
      <c r="C166" s="285"/>
      <c r="D166" s="285" t="s">
        <v>357</v>
      </c>
      <c r="E166" s="285" t="s">
        <v>358</v>
      </c>
      <c r="F166" s="272"/>
      <c r="G166" s="272"/>
      <c r="H166" s="378"/>
      <c r="I166" s="379" t="s">
        <v>349</v>
      </c>
      <c r="J166" s="379"/>
      <c r="K166" s="380"/>
    </row>
    <row r="167" spans="1:11" s="199" customFormat="1" ht="12" customHeight="1" thickBot="1" x14ac:dyDescent="0.25">
      <c r="A167" s="381">
        <f>'Info Page'!D84</f>
        <v>0</v>
      </c>
      <c r="B167" s="382"/>
      <c r="C167" s="383"/>
      <c r="D167" s="384">
        <f>'Info Page'!D81</f>
        <v>0</v>
      </c>
      <c r="E167" s="1768">
        <f>'Info Page'!D79</f>
        <v>0</v>
      </c>
      <c r="F167" s="1769"/>
      <c r="G167" s="385"/>
      <c r="H167" s="796"/>
      <c r="I167" s="891"/>
      <c r="J167" s="892"/>
      <c r="K167" s="893"/>
    </row>
    <row r="168" spans="1:11" s="199" customFormat="1" ht="12" customHeight="1" x14ac:dyDescent="0.2">
      <c r="A168" s="386" t="s">
        <v>608</v>
      </c>
      <c r="B168" s="387"/>
      <c r="C168" s="387"/>
      <c r="D168" s="388" t="s">
        <v>359</v>
      </c>
      <c r="E168" s="387"/>
      <c r="F168" s="388" t="s">
        <v>360</v>
      </c>
      <c r="G168" s="272"/>
      <c r="H168" s="389"/>
      <c r="I168" s="390"/>
      <c r="J168" s="579"/>
      <c r="K168" s="894"/>
    </row>
    <row r="169" spans="1:11" s="199" customFormat="1" ht="12" customHeight="1" x14ac:dyDescent="0.2">
      <c r="A169" s="391">
        <f>'Info Page'!C28</f>
        <v>0</v>
      </c>
      <c r="B169" s="392"/>
      <c r="C169" s="383"/>
      <c r="D169" s="1765">
        <f>'Info Page'!C21</f>
        <v>0</v>
      </c>
      <c r="E169" s="1766"/>
      <c r="F169" s="1765">
        <f>'Info Page'!C20</f>
        <v>0</v>
      </c>
      <c r="G169" s="1767"/>
      <c r="H169" s="393"/>
      <c r="I169" s="293"/>
      <c r="J169" s="2"/>
      <c r="K169" s="779"/>
    </row>
    <row r="170" spans="1:11" s="199" customFormat="1" ht="12" customHeight="1" thickBot="1" x14ac:dyDescent="0.25">
      <c r="A170" s="394"/>
      <c r="B170" s="272"/>
      <c r="C170" s="272"/>
      <c r="D170" s="395" t="s">
        <v>122</v>
      </c>
      <c r="E170" s="1770">
        <f>'Info Page'!C22</f>
        <v>0</v>
      </c>
      <c r="F170" s="1771"/>
      <c r="G170" s="367"/>
      <c r="H170" s="396"/>
      <c r="I170" s="293"/>
      <c r="J170" s="314"/>
      <c r="K170" s="645"/>
    </row>
    <row r="171" spans="1:11" s="199" customFormat="1" ht="12" customHeight="1" x14ac:dyDescent="0.2">
      <c r="A171" s="899" t="s">
        <v>451</v>
      </c>
      <c r="B171" s="900">
        <f>'Info Page'!C33</f>
        <v>0</v>
      </c>
      <c r="C171" s="604"/>
      <c r="D171" s="901"/>
      <c r="E171" s="902"/>
      <c r="F171" s="903"/>
      <c r="G171" s="606"/>
      <c r="H171" s="396"/>
      <c r="I171" s="293"/>
      <c r="J171" s="480"/>
      <c r="K171" s="895"/>
    </row>
    <row r="172" spans="1:11" s="199" customFormat="1" ht="12" customHeight="1" x14ac:dyDescent="0.2">
      <c r="A172" s="904"/>
      <c r="B172" s="437">
        <f>'Info Page'!C34</f>
        <v>0</v>
      </c>
      <c r="C172" s="272"/>
      <c r="D172" s="395"/>
      <c r="E172" s="387"/>
      <c r="F172" s="898"/>
      <c r="G172" s="764"/>
      <c r="H172" s="398"/>
      <c r="I172" s="314"/>
      <c r="J172" s="521"/>
      <c r="K172" s="403"/>
    </row>
    <row r="173" spans="1:11" s="199" customFormat="1" ht="12" customHeight="1" x14ac:dyDescent="0.2">
      <c r="A173" s="904"/>
      <c r="B173" s="437">
        <f>'Info Page'!C35</f>
        <v>0</v>
      </c>
      <c r="C173" s="272"/>
      <c r="D173" s="272"/>
      <c r="E173" s="620"/>
      <c r="F173" s="272"/>
      <c r="G173" s="764"/>
      <c r="H173" s="398"/>
      <c r="I173" s="314"/>
      <c r="J173" s="272"/>
      <c r="K173" s="403"/>
    </row>
    <row r="174" spans="1:11" s="199" customFormat="1" ht="12" customHeight="1" x14ac:dyDescent="0.2">
      <c r="A174" s="905"/>
      <c r="B174" s="437">
        <f>'Info Page'!C36</f>
        <v>0</v>
      </c>
      <c r="C174" s="897">
        <f>'Info Page'!E36</f>
        <v>0</v>
      </c>
      <c r="D174" s="897">
        <f>'Info Page'!G36</f>
        <v>0</v>
      </c>
      <c r="E174" s="539"/>
      <c r="F174" s="272"/>
      <c r="G174" s="764"/>
      <c r="H174" s="398"/>
      <c r="I174" s="620"/>
      <c r="J174" s="322"/>
      <c r="K174" s="435"/>
    </row>
    <row r="175" spans="1:11" s="199" customFormat="1" ht="12" customHeight="1" thickBot="1" x14ac:dyDescent="0.25">
      <c r="A175" s="794"/>
      <c r="B175" s="795"/>
      <c r="C175" s="795"/>
      <c r="D175" s="795"/>
      <c r="E175" s="576"/>
      <c r="F175" s="441"/>
      <c r="G175" s="770"/>
      <c r="H175" s="405"/>
      <c r="I175" s="575"/>
      <c r="J175" s="576"/>
      <c r="K175" s="577"/>
    </row>
    <row r="176" spans="1:11" s="199" customFormat="1" ht="12" customHeight="1" x14ac:dyDescent="0.2">
      <c r="A176" s="404"/>
      <c r="B176" s="272"/>
      <c r="C176" s="272"/>
      <c r="D176" s="272"/>
      <c r="E176" s="272"/>
      <c r="F176" s="272"/>
      <c r="G176" s="272"/>
      <c r="H176" s="2"/>
      <c r="I176" s="2"/>
      <c r="J176" s="2"/>
      <c r="K176" s="2"/>
    </row>
    <row r="177" spans="1:11" s="199" customFormat="1" ht="12" customHeight="1" x14ac:dyDescent="0.2">
      <c r="A177" s="377" t="s">
        <v>508</v>
      </c>
      <c r="B177" s="581">
        <f>'Info Page'!D80</f>
        <v>0</v>
      </c>
      <c r="C177" s="400"/>
      <c r="D177" s="401" t="s">
        <v>509</v>
      </c>
      <c r="E177" s="402">
        <f>ELEVATION</f>
        <v>0</v>
      </c>
      <c r="F177" s="272"/>
      <c r="G177" s="272"/>
      <c r="H177" s="2"/>
      <c r="I177" s="2"/>
      <c r="J177" s="2"/>
      <c r="K177" s="2"/>
    </row>
    <row r="178" spans="1:11" s="199" customFormat="1" ht="12" customHeight="1" x14ac:dyDescent="0.2">
      <c r="A178" s="404"/>
      <c r="B178" s="272"/>
      <c r="C178" s="272"/>
      <c r="D178" s="272"/>
      <c r="E178" s="272"/>
      <c r="F178" s="272"/>
      <c r="G178" s="272"/>
      <c r="H178" s="2"/>
      <c r="I178" s="2"/>
      <c r="J178" s="2"/>
      <c r="K178" s="2"/>
    </row>
    <row r="179" spans="1:11" s="199" customFormat="1" ht="12" customHeight="1" x14ac:dyDescent="0.2">
      <c r="A179" s="89"/>
      <c r="B179" s="89"/>
      <c r="C179" s="89"/>
      <c r="D179" s="89"/>
      <c r="E179" s="89"/>
      <c r="F179" s="42"/>
      <c r="G179" s="42"/>
      <c r="H179" s="42"/>
      <c r="I179" s="42"/>
      <c r="J179" s="42"/>
      <c r="K179" s="42"/>
    </row>
    <row r="180" spans="1:11" s="199" customFormat="1" ht="12" customHeight="1" x14ac:dyDescent="0.2">
      <c r="A180" s="89"/>
      <c r="B180" s="89"/>
      <c r="C180" s="89"/>
      <c r="D180" s="89"/>
      <c r="E180" s="89"/>
      <c r="F180" s="42"/>
      <c r="G180" s="42"/>
      <c r="H180" s="42"/>
      <c r="I180" s="42"/>
      <c r="J180" s="42"/>
      <c r="K180" s="42"/>
    </row>
    <row r="181" spans="1:11" s="199" customFormat="1" ht="17.25" customHeight="1" x14ac:dyDescent="0.25">
      <c r="A181" s="89"/>
      <c r="B181" s="89"/>
      <c r="C181" s="89"/>
      <c r="D181" s="89"/>
      <c r="F181" s="574" t="s">
        <v>1119</v>
      </c>
      <c r="G181" s="42"/>
      <c r="H181" s="42"/>
      <c r="I181" s="42"/>
      <c r="J181" s="42"/>
      <c r="K181" s="42"/>
    </row>
    <row r="182" spans="1:11" s="199" customFormat="1" ht="12" customHeight="1" x14ac:dyDescent="0.2">
      <c r="A182" s="89"/>
      <c r="B182" s="89"/>
      <c r="C182" s="89"/>
      <c r="D182" s="89"/>
      <c r="F182"/>
      <c r="G182" s="42"/>
      <c r="H182" s="42"/>
      <c r="I182" s="42"/>
      <c r="J182" s="42"/>
      <c r="K182" s="42"/>
    </row>
    <row r="183" spans="1:11" s="950" customFormat="1" ht="12" customHeight="1" x14ac:dyDescent="0.2">
      <c r="A183" s="1348"/>
      <c r="B183" s="1356" t="s">
        <v>1126</v>
      </c>
      <c r="C183" s="1348"/>
      <c r="D183" s="1348"/>
      <c r="G183" s="1302"/>
      <c r="H183" s="1302"/>
      <c r="I183" s="1302"/>
      <c r="J183" s="1302"/>
      <c r="K183" s="1302"/>
    </row>
    <row r="184" spans="1:11" s="950" customFormat="1" ht="12" customHeight="1" x14ac:dyDescent="0.2">
      <c r="A184" s="1348"/>
      <c r="B184" s="1334" t="s">
        <v>1125</v>
      </c>
      <c r="C184" s="1348"/>
      <c r="D184" s="1348"/>
      <c r="G184" s="1302"/>
      <c r="H184" s="1302"/>
      <c r="I184" s="1302"/>
      <c r="J184" s="1302"/>
      <c r="K184" s="1302"/>
    </row>
    <row r="185" spans="1:11" s="950" customFormat="1" ht="12" customHeight="1" x14ac:dyDescent="0.2">
      <c r="A185" s="1348"/>
      <c r="C185" s="1348"/>
      <c r="D185" s="1348"/>
      <c r="G185" s="1302"/>
      <c r="H185" s="1302"/>
      <c r="I185" s="1302"/>
      <c r="J185" s="1302"/>
      <c r="K185" s="1302"/>
    </row>
    <row r="186" spans="1:11" s="950" customFormat="1" ht="12" customHeight="1" x14ac:dyDescent="0.2">
      <c r="A186" s="1348"/>
      <c r="B186" s="1356" t="s">
        <v>1122</v>
      </c>
      <c r="C186" s="947"/>
      <c r="D186" s="1348"/>
      <c r="E186" s="1348"/>
      <c r="F186" s="1302"/>
      <c r="G186" s="1302"/>
      <c r="H186" s="1302"/>
      <c r="I186" s="1302"/>
      <c r="J186" s="1302"/>
      <c r="K186" s="1302"/>
    </row>
    <row r="187" spans="1:11" s="950" customFormat="1" ht="12" customHeight="1" x14ac:dyDescent="0.2">
      <c r="A187" s="1348"/>
      <c r="C187" s="1357"/>
      <c r="D187" s="947"/>
      <c r="E187" s="947"/>
      <c r="F187" s="947"/>
      <c r="G187" s="947"/>
      <c r="H187" s="1302"/>
      <c r="I187" s="1302"/>
      <c r="J187" s="1302"/>
      <c r="K187" s="1302"/>
    </row>
    <row r="188" spans="1:11" s="950" customFormat="1" ht="12" customHeight="1" x14ac:dyDescent="0.2">
      <c r="A188" s="1310"/>
      <c r="B188" s="1356" t="s">
        <v>1120</v>
      </c>
      <c r="C188" s="1357"/>
      <c r="D188" s="1357"/>
      <c r="E188" s="1357"/>
      <c r="F188" s="1357"/>
      <c r="G188" s="1357"/>
      <c r="H188" s="1302"/>
      <c r="I188" s="1302"/>
      <c r="J188" s="1302"/>
      <c r="K188" s="1302"/>
    </row>
    <row r="189" spans="1:11" s="950" customFormat="1" ht="12" customHeight="1" x14ac:dyDescent="0.2">
      <c r="A189" s="1348"/>
      <c r="B189" s="1356" t="s">
        <v>1121</v>
      </c>
      <c r="C189" s="1305"/>
      <c r="D189" s="1357"/>
      <c r="E189" s="1357"/>
      <c r="F189" s="1357"/>
      <c r="G189" s="1302"/>
      <c r="H189" s="1302"/>
      <c r="I189" s="1302"/>
      <c r="J189" s="1302"/>
      <c r="K189" s="1302"/>
    </row>
    <row r="190" spans="1:11" s="199" customFormat="1" ht="12" customHeight="1" x14ac:dyDescent="0.2">
      <c r="A190" s="49"/>
      <c r="D190" s="89"/>
      <c r="E190" s="89"/>
      <c r="F190" s="42"/>
      <c r="G190" s="42"/>
      <c r="H190" s="42"/>
      <c r="I190" s="42"/>
      <c r="J190" s="42"/>
      <c r="K190" s="42"/>
    </row>
    <row r="191" spans="1:11" s="199" customFormat="1" ht="12" customHeight="1" x14ac:dyDescent="0.2">
      <c r="A191" s="89"/>
      <c r="B191" s="2"/>
      <c r="C191" s="2"/>
      <c r="D191" s="2"/>
      <c r="E191" s="89"/>
      <c r="F191" s="42"/>
      <c r="G191" s="42"/>
      <c r="H191" s="42"/>
      <c r="I191" s="42"/>
      <c r="J191" s="42"/>
      <c r="K191" s="42"/>
    </row>
    <row r="192" spans="1:11" s="199" customFormat="1" ht="12" customHeight="1" x14ac:dyDescent="0.2">
      <c r="A192" s="49"/>
      <c r="B192" s="89"/>
      <c r="C192" s="90"/>
      <c r="D192" s="89"/>
      <c r="E192" s="896"/>
      <c r="F192" s="42"/>
      <c r="G192" s="42"/>
      <c r="H192" s="42"/>
      <c r="I192" s="42"/>
      <c r="J192" s="42"/>
      <c r="K192" s="42"/>
    </row>
    <row r="193" spans="1:11" s="199" customFormat="1" ht="12" customHeight="1" x14ac:dyDescent="0.2">
      <c r="A193" s="89"/>
      <c r="C193" s="2"/>
      <c r="D193" s="2"/>
      <c r="E193" s="89"/>
      <c r="F193" s="42"/>
      <c r="G193" s="42"/>
      <c r="H193" s="42"/>
      <c r="I193" s="42"/>
      <c r="J193" s="42"/>
      <c r="K193" s="42"/>
    </row>
    <row r="194" spans="1:11" s="199" customFormat="1" ht="12" customHeight="1" x14ac:dyDescent="0.2">
      <c r="A194" s="49"/>
      <c r="C194" s="90"/>
      <c r="D194" s="896"/>
      <c r="E194" s="89"/>
      <c r="F194" s="42"/>
      <c r="G194" s="42"/>
      <c r="H194" s="42"/>
      <c r="I194" s="42"/>
      <c r="J194" s="42"/>
      <c r="K194" s="42"/>
    </row>
    <row r="195" spans="1:11" s="199" customFormat="1" ht="12" customHeight="1" x14ac:dyDescent="0.2">
      <c r="A195" s="89"/>
      <c r="C195" s="89"/>
      <c r="D195" s="89"/>
      <c r="E195" s="89"/>
      <c r="F195" s="42"/>
      <c r="G195" s="42"/>
      <c r="H195" s="42"/>
      <c r="I195" s="42"/>
      <c r="J195" s="42"/>
      <c r="K195" s="42"/>
    </row>
    <row r="196" spans="1:11" s="199" customFormat="1" ht="12" customHeight="1" x14ac:dyDescent="0.2">
      <c r="A196" s="125"/>
      <c r="B196" s="2"/>
      <c r="C196" s="2"/>
      <c r="D196" s="2"/>
      <c r="E196" s="2"/>
      <c r="F196" s="2"/>
      <c r="G196" s="2"/>
      <c r="H196" s="42"/>
      <c r="I196" s="42"/>
      <c r="J196" s="42"/>
      <c r="K196" s="42"/>
    </row>
    <row r="197" spans="1:11" s="199" customFormat="1" ht="12" customHeight="1" x14ac:dyDescent="0.2">
      <c r="A197" s="89"/>
      <c r="B197" s="2"/>
      <c r="C197" s="2"/>
      <c r="D197" s="2"/>
      <c r="E197" s="2"/>
      <c r="F197" s="2"/>
      <c r="G197" s="2"/>
      <c r="H197" s="42"/>
      <c r="I197" s="42"/>
      <c r="J197" s="42"/>
      <c r="K197" s="42"/>
    </row>
    <row r="198" spans="1:11" s="199" customFormat="1" ht="12" customHeight="1" x14ac:dyDescent="0.2">
      <c r="A198" s="49"/>
      <c r="B198" s="610"/>
      <c r="C198" s="2"/>
      <c r="D198" s="2"/>
      <c r="E198" s="2"/>
      <c r="F198" s="2"/>
      <c r="G198" s="2"/>
      <c r="H198" s="42"/>
      <c r="I198" s="42"/>
      <c r="J198" s="42"/>
      <c r="K198" s="42"/>
    </row>
    <row r="199" spans="1:11" s="199" customFormat="1" ht="12" customHeight="1" x14ac:dyDescent="0.2">
      <c r="A199" s="89"/>
      <c r="B199" s="89"/>
      <c r="C199" s="89"/>
      <c r="D199" s="89"/>
      <c r="E199" s="89"/>
      <c r="F199" s="42"/>
      <c r="G199" s="42"/>
      <c r="H199" s="42"/>
      <c r="I199" s="42"/>
      <c r="J199" s="42"/>
      <c r="K199" s="42"/>
    </row>
    <row r="200" spans="1:11" s="199" customFormat="1" ht="12" customHeight="1" x14ac:dyDescent="0.2">
      <c r="A200" s="89"/>
      <c r="B200" s="89"/>
      <c r="C200" s="90"/>
      <c r="D200" s="89"/>
      <c r="E200" s="89"/>
      <c r="F200" s="42"/>
      <c r="G200" s="42"/>
      <c r="H200" s="42"/>
      <c r="I200" s="42"/>
      <c r="J200" s="42"/>
      <c r="K200" s="42"/>
    </row>
    <row r="201" spans="1:11" s="199" customFormat="1" ht="12" customHeight="1" x14ac:dyDescent="0.2">
      <c r="A201" s="89"/>
      <c r="B201" s="89"/>
      <c r="C201" s="2"/>
      <c r="D201" s="2"/>
      <c r="E201" s="89"/>
      <c r="F201" s="42"/>
      <c r="G201" s="42"/>
      <c r="H201" s="42"/>
      <c r="I201" s="42"/>
      <c r="J201" s="42"/>
      <c r="K201" s="42"/>
    </row>
    <row r="202" spans="1:11" s="199" customFormat="1" ht="12" customHeight="1" x14ac:dyDescent="0.2">
      <c r="A202" s="89"/>
      <c r="B202" s="89"/>
      <c r="C202" s="90"/>
      <c r="D202" s="89"/>
      <c r="E202" s="896"/>
      <c r="F202" s="42"/>
      <c r="G202" s="42"/>
      <c r="H202" s="42"/>
      <c r="I202" s="42"/>
      <c r="J202" s="42"/>
      <c r="K202" s="42"/>
    </row>
    <row r="203" spans="1:11" s="199" customFormat="1" ht="12" customHeight="1" x14ac:dyDescent="0.2">
      <c r="A203" s="89"/>
      <c r="B203" s="89"/>
      <c r="C203" s="2"/>
      <c r="D203" s="2"/>
      <c r="E203" s="2"/>
      <c r="F203" s="42"/>
      <c r="G203" s="42"/>
      <c r="H203" s="42"/>
      <c r="I203" s="42"/>
      <c r="J203" s="42"/>
      <c r="K203" s="42"/>
    </row>
    <row r="204" spans="1:11" s="199" customFormat="1" ht="12" customHeight="1" x14ac:dyDescent="0.2">
      <c r="A204" s="89"/>
      <c r="B204" s="89"/>
      <c r="C204" s="89"/>
      <c r="D204" s="89"/>
      <c r="E204" s="89"/>
      <c r="F204" s="42"/>
      <c r="G204" s="42"/>
      <c r="H204" s="42"/>
      <c r="I204" s="42"/>
      <c r="J204" s="42"/>
      <c r="K204" s="42"/>
    </row>
    <row r="205" spans="1:11" s="199" customFormat="1" ht="12" customHeight="1" x14ac:dyDescent="0.2">
      <c r="A205" s="89"/>
      <c r="B205" s="610"/>
      <c r="C205" s="2"/>
      <c r="D205" s="2"/>
      <c r="E205" s="2"/>
      <c r="F205" s="2"/>
      <c r="G205" s="2"/>
      <c r="H205" s="42"/>
      <c r="I205" s="42"/>
      <c r="J205" s="42"/>
      <c r="K205" s="42"/>
    </row>
    <row r="206" spans="1:11" s="199" customFormat="1" ht="12" customHeight="1" x14ac:dyDescent="0.2">
      <c r="A206" s="89"/>
      <c r="B206" s="89"/>
      <c r="C206" s="89"/>
      <c r="D206" s="89"/>
      <c r="E206" s="89"/>
      <c r="F206" s="42"/>
      <c r="G206" s="42"/>
      <c r="H206" s="42"/>
      <c r="I206" s="42"/>
      <c r="J206" s="42"/>
      <c r="K206" s="42"/>
    </row>
    <row r="207" spans="1:11" s="199" customFormat="1" ht="12" customHeight="1" x14ac:dyDescent="0.2">
      <c r="A207" s="89"/>
      <c r="B207" s="89"/>
      <c r="C207" s="90"/>
      <c r="D207" s="89"/>
      <c r="E207" s="89"/>
      <c r="F207" s="42"/>
      <c r="G207" s="42"/>
      <c r="H207" s="42"/>
      <c r="I207" s="42"/>
      <c r="J207" s="42"/>
      <c r="K207" s="42"/>
    </row>
    <row r="208" spans="1:11" s="199" customFormat="1" ht="12" customHeight="1" x14ac:dyDescent="0.2">
      <c r="A208" s="89"/>
      <c r="B208" s="89"/>
      <c r="C208" s="2"/>
      <c r="D208" s="2"/>
      <c r="E208" s="89"/>
      <c r="F208" s="42"/>
      <c r="G208" s="42"/>
      <c r="H208" s="42"/>
      <c r="I208" s="42"/>
      <c r="J208" s="42"/>
      <c r="K208" s="42"/>
    </row>
    <row r="209" spans="1:11" s="199" customFormat="1" ht="12" customHeight="1" x14ac:dyDescent="0.2">
      <c r="A209" s="89"/>
      <c r="B209" s="89"/>
      <c r="C209" s="2"/>
      <c r="D209" s="2"/>
      <c r="E209" s="2"/>
      <c r="F209" s="42"/>
      <c r="G209" s="42"/>
      <c r="H209" s="42"/>
      <c r="I209" s="42"/>
      <c r="J209" s="42"/>
      <c r="K209" s="42"/>
    </row>
    <row r="210" spans="1:11" s="199" customFormat="1" ht="12" customHeight="1" x14ac:dyDescent="0.2">
      <c r="A210" s="89"/>
      <c r="B210" s="1181" t="s">
        <v>6</v>
      </c>
      <c r="C210" s="1182"/>
      <c r="D210" s="1182"/>
      <c r="E210" s="1182"/>
      <c r="F210" s="1183"/>
      <c r="G210" s="1183"/>
      <c r="H210" s="1183"/>
      <c r="I210" s="1183"/>
      <c r="J210" s="1184"/>
      <c r="K210" s="42"/>
    </row>
    <row r="211" spans="1:11" s="199" customFormat="1" ht="12" customHeight="1" x14ac:dyDescent="0.2">
      <c r="A211" s="89"/>
      <c r="B211" s="1185"/>
      <c r="C211" s="2"/>
      <c r="D211" s="2"/>
      <c r="E211" s="2"/>
      <c r="F211" s="2"/>
      <c r="G211" s="2"/>
      <c r="H211" s="42"/>
      <c r="I211" s="42"/>
      <c r="J211" s="1186"/>
      <c r="K211" s="42"/>
    </row>
    <row r="212" spans="1:11" s="199" customFormat="1" ht="12" customHeight="1" x14ac:dyDescent="0.2">
      <c r="A212" s="89"/>
      <c r="B212" s="1187" t="s">
        <v>1325</v>
      </c>
      <c r="C212" s="1188"/>
      <c r="D212" s="1188"/>
      <c r="E212" s="1188"/>
      <c r="F212" s="1189"/>
      <c r="G212" s="1189"/>
      <c r="H212" s="1189"/>
      <c r="I212" s="1189"/>
      <c r="J212" s="1190"/>
      <c r="K212" s="42"/>
    </row>
    <row r="213" spans="1:11" s="199" customFormat="1" ht="12" customHeight="1" x14ac:dyDescent="0.2">
      <c r="A213" s="119"/>
      <c r="B213" s="89"/>
      <c r="C213" s="90"/>
      <c r="D213" s="89"/>
      <c r="E213" s="89"/>
      <c r="F213" s="42"/>
      <c r="G213" s="42"/>
      <c r="H213" s="42"/>
      <c r="I213" s="155"/>
      <c r="J213" s="42"/>
      <c r="K213" s="42"/>
    </row>
    <row r="214" spans="1:11" s="199" customFormat="1" ht="12" customHeight="1" x14ac:dyDescent="0.2">
      <c r="A214" s="119"/>
      <c r="B214" s="89"/>
      <c r="C214" s="2"/>
      <c r="D214" s="2"/>
      <c r="E214" s="89"/>
      <c r="F214" s="42"/>
      <c r="G214" s="42"/>
      <c r="H214" s="42"/>
      <c r="I214" s="155"/>
      <c r="J214" s="42"/>
      <c r="K214" s="42"/>
    </row>
    <row r="215" spans="1:11" s="199" customFormat="1" ht="12" customHeight="1" x14ac:dyDescent="0.2">
      <c r="A215" s="89"/>
      <c r="B215" s="89"/>
      <c r="C215" s="2"/>
      <c r="D215" s="2"/>
      <c r="E215" s="2"/>
      <c r="F215" s="42"/>
      <c r="G215" s="42"/>
      <c r="H215" s="42"/>
      <c r="I215" s="42"/>
      <c r="J215" s="42"/>
      <c r="K215" s="42"/>
    </row>
    <row r="216" spans="1:11" s="199" customFormat="1" ht="12" customHeight="1" x14ac:dyDescent="0.2">
      <c r="A216" s="113"/>
      <c r="B216" s="445" t="s">
        <v>606</v>
      </c>
      <c r="C216" s="364"/>
      <c r="D216" s="364"/>
      <c r="E216" s="364"/>
      <c r="F216" s="364"/>
      <c r="G216" s="364"/>
      <c r="H216" s="94"/>
      <c r="I216" s="154"/>
      <c r="J216" s="154"/>
      <c r="K216" s="124"/>
    </row>
    <row r="217" spans="1:11" s="199" customFormat="1" ht="12" customHeight="1" x14ac:dyDescent="0.2">
      <c r="A217" s="5"/>
      <c r="B217" s="154"/>
      <c r="C217" s="154"/>
      <c r="D217" s="154"/>
      <c r="E217" s="154"/>
      <c r="F217" s="154"/>
      <c r="G217" s="154"/>
      <c r="H217" s="94"/>
      <c r="I217" s="154"/>
      <c r="J217" s="154"/>
      <c r="K217" s="124"/>
    </row>
    <row r="218" spans="1:11" s="199" customFormat="1" ht="12" customHeight="1" x14ac:dyDescent="0.2">
      <c r="A218" s="5"/>
      <c r="B218" s="445" t="s">
        <v>606</v>
      </c>
      <c r="C218" s="364"/>
      <c r="D218" s="364"/>
      <c r="E218" s="364"/>
      <c r="F218" s="364"/>
      <c r="G218" s="364"/>
      <c r="H218" s="94"/>
      <c r="I218" s="154"/>
      <c r="J218" s="154"/>
      <c r="K218" s="42"/>
    </row>
    <row r="219" spans="1:11" s="199" customFormat="1" ht="12" customHeight="1" x14ac:dyDescent="0.2">
      <c r="A219" s="5"/>
      <c r="B219" s="154"/>
      <c r="C219" s="154"/>
      <c r="D219" s="154"/>
      <c r="E219" s="154"/>
      <c r="F219" s="154"/>
      <c r="G219" s="154"/>
      <c r="H219" s="154"/>
      <c r="I219" s="154"/>
      <c r="J219" s="154"/>
      <c r="K219" s="129"/>
    </row>
    <row r="220" spans="1:11" s="199" customFormat="1" ht="12" customHeight="1" x14ac:dyDescent="0.2">
      <c r="A220" s="5"/>
      <c r="B220" s="94"/>
      <c r="C220" s="94"/>
      <c r="D220" s="303" t="s">
        <v>564</v>
      </c>
      <c r="E220" s="364"/>
      <c r="F220" s="364"/>
      <c r="G220" s="422"/>
      <c r="H220" s="94"/>
      <c r="I220" s="303" t="s">
        <v>607</v>
      </c>
      <c r="J220" s="364"/>
      <c r="K220" s="42"/>
    </row>
    <row r="221" spans="1:11" s="199" customFormat="1" ht="12" customHeight="1" x14ac:dyDescent="0.2">
      <c r="A221" s="5"/>
      <c r="B221" s="94"/>
      <c r="C221" s="94"/>
      <c r="D221" s="94"/>
      <c r="E221" s="94"/>
      <c r="F221" s="94"/>
      <c r="G221" s="94"/>
      <c r="H221" s="94"/>
      <c r="I221" s="94"/>
      <c r="J221" s="154"/>
      <c r="K221" s="42"/>
    </row>
    <row r="222" spans="1:11" s="199" customFormat="1" ht="12" customHeight="1" x14ac:dyDescent="0.2">
      <c r="A222" s="5"/>
      <c r="B222" s="94"/>
      <c r="C222" s="94"/>
      <c r="D222" s="94"/>
      <c r="E222" s="94"/>
      <c r="F222" s="94"/>
      <c r="G222" s="94"/>
      <c r="H222" s="154"/>
      <c r="I222" s="94"/>
      <c r="J222" s="448">
        <f>'Info Page'!C131</f>
        <v>0</v>
      </c>
      <c r="K222" s="42"/>
    </row>
    <row r="223" spans="1:11" s="199" customFormat="1" ht="12" customHeight="1" x14ac:dyDescent="0.2">
      <c r="A223" s="5"/>
      <c r="B223"/>
      <c r="C223"/>
      <c r="D223"/>
      <c r="E223"/>
      <c r="F223"/>
      <c r="G223"/>
      <c r="H223"/>
      <c r="I223"/>
      <c r="J223"/>
      <c r="K223" s="155"/>
    </row>
    <row r="224" spans="1:11" s="199" customFormat="1" ht="12" customHeight="1" x14ac:dyDescent="0.2">
      <c r="A224" s="119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</row>
    <row r="225" spans="1:11" s="199" customFormat="1" ht="12" customHeight="1" x14ac:dyDescent="0.2"/>
    <row r="226" spans="1:11" s="199" customFormat="1" ht="12" customHeight="1" x14ac:dyDescent="0.2"/>
    <row r="227" spans="1:11" s="199" customFormat="1" ht="12" customHeight="1" x14ac:dyDescent="0.2">
      <c r="A227" s="1049" t="s">
        <v>345</v>
      </c>
      <c r="B227" s="1050"/>
      <c r="C227" s="1050"/>
      <c r="D227" s="1050"/>
      <c r="E227" s="1050"/>
      <c r="F227" s="1050"/>
      <c r="G227" s="1123" t="s">
        <v>346</v>
      </c>
      <c r="H227" s="1124">
        <f ca="1">'Info Page'!H6</f>
        <v>42823.62944016204</v>
      </c>
      <c r="I227" s="1123" t="s">
        <v>347</v>
      </c>
      <c r="J227" s="1125">
        <f>'Info Page'!D82</f>
        <v>0</v>
      </c>
      <c r="K227" s="1050"/>
    </row>
    <row r="228" spans="1:11" s="199" customFormat="1" ht="12" customHeight="1" x14ac:dyDescent="0.2">
      <c r="A228" s="1052"/>
      <c r="B228" s="1050"/>
      <c r="C228" s="1050"/>
      <c r="D228" s="1050"/>
      <c r="E228" s="1050"/>
      <c r="F228" s="1053"/>
      <c r="G228" s="1126"/>
      <c r="H228" s="1126"/>
      <c r="I228" s="1126"/>
      <c r="J228" s="1127"/>
      <c r="K228" s="1050"/>
    </row>
    <row r="229" spans="1:11" s="199" customFormat="1" ht="12" customHeight="1" x14ac:dyDescent="0.2">
      <c r="A229" s="1052"/>
      <c r="B229" s="1050"/>
      <c r="C229" s="1050"/>
      <c r="D229" s="1050"/>
      <c r="E229" s="1050"/>
      <c r="F229" s="1051" t="s">
        <v>348</v>
      </c>
      <c r="G229" s="1128">
        <f>'Info Page'!C48</f>
        <v>0</v>
      </c>
      <c r="H229" s="1129"/>
      <c r="I229" s="1123" t="s">
        <v>355</v>
      </c>
      <c r="J229" s="1128">
        <f>'Info Page'!E48</f>
        <v>0</v>
      </c>
      <c r="K229" s="1050"/>
    </row>
    <row r="230" spans="1:11" s="199" customFormat="1" ht="12" customHeight="1" x14ac:dyDescent="0.2">
      <c r="A230" s="1052"/>
      <c r="B230" s="1050"/>
      <c r="C230" s="1050"/>
      <c r="D230" s="1050"/>
      <c r="E230" s="1050"/>
      <c r="F230" s="1051" t="s">
        <v>353</v>
      </c>
      <c r="G230" s="1128">
        <f>'Info Page'!C49</f>
        <v>0</v>
      </c>
      <c r="H230" s="1129"/>
      <c r="I230" s="1123" t="s">
        <v>354</v>
      </c>
      <c r="J230" s="1130">
        <f>'Info Page'!E49</f>
        <v>0</v>
      </c>
      <c r="K230" s="1050"/>
    </row>
    <row r="231" spans="1:11" s="199" customFormat="1" ht="12" customHeight="1" x14ac:dyDescent="0.2">
      <c r="A231" s="1052"/>
      <c r="B231" s="1050"/>
      <c r="C231" s="1050"/>
      <c r="D231" s="1050"/>
      <c r="E231" s="1050"/>
      <c r="F231" s="1051" t="s">
        <v>351</v>
      </c>
      <c r="G231" s="1384">
        <f>'Info Page'!C52</f>
        <v>0</v>
      </c>
      <c r="H231" s="1129"/>
      <c r="I231" s="1123" t="s">
        <v>350</v>
      </c>
      <c r="J231" s="1385">
        <f>'Info Page'!E52</f>
        <v>0</v>
      </c>
      <c r="K231" s="1050"/>
    </row>
    <row r="232" spans="1:11" ht="18" customHeight="1" x14ac:dyDescent="0.3">
      <c r="A232" s="1054"/>
      <c r="B232" s="1050"/>
      <c r="C232" s="1050"/>
      <c r="D232" s="1050"/>
      <c r="E232" s="1050"/>
      <c r="F232" s="1055" t="s">
        <v>1313</v>
      </c>
      <c r="G232" s="1050"/>
      <c r="H232" s="1056"/>
      <c r="I232" s="1057"/>
      <c r="J232" s="1058" t="s">
        <v>513</v>
      </c>
      <c r="K232" s="1059"/>
    </row>
    <row r="233" spans="1:11" ht="12" customHeight="1" thickBot="1" x14ac:dyDescent="0.25">
      <c r="A233" s="1054"/>
      <c r="B233" s="1050"/>
      <c r="C233" s="1060" t="s">
        <v>352</v>
      </c>
      <c r="D233" s="1131">
        <f>'Info Page'!C6</f>
        <v>0</v>
      </c>
      <c r="E233" s="1132"/>
      <c r="F233" s="1050"/>
      <c r="G233" s="1061"/>
      <c r="H233" s="1062"/>
      <c r="I233" s="1062"/>
      <c r="J233" s="1063"/>
      <c r="K233" s="1064"/>
    </row>
    <row r="234" spans="1:11" ht="12" customHeight="1" thickBot="1" x14ac:dyDescent="0.25">
      <c r="A234" s="1065"/>
      <c r="B234" s="1056"/>
      <c r="C234" s="1056"/>
      <c r="D234" s="1056"/>
      <c r="E234" s="1056"/>
      <c r="F234" s="1056"/>
      <c r="G234" s="1056"/>
      <c r="H234" s="1057"/>
      <c r="I234" s="1057"/>
      <c r="J234" s="1057"/>
      <c r="K234" s="1066"/>
    </row>
    <row r="235" spans="1:11" ht="12" customHeight="1" thickBot="1" x14ac:dyDescent="0.25">
      <c r="A235" s="1067" t="s">
        <v>356</v>
      </c>
      <c r="B235" s="1057"/>
      <c r="C235" s="1068"/>
      <c r="D235" s="1068" t="s">
        <v>357</v>
      </c>
      <c r="E235" s="1068" t="s">
        <v>358</v>
      </c>
      <c r="F235" s="1057"/>
      <c r="G235" s="1057"/>
      <c r="H235" s="1069"/>
      <c r="I235" s="1070" t="s">
        <v>349</v>
      </c>
      <c r="J235" s="1070"/>
      <c r="K235" s="1071"/>
    </row>
    <row r="236" spans="1:11" ht="12" customHeight="1" thickBot="1" x14ac:dyDescent="0.25">
      <c r="A236" s="1133">
        <f>'Info Page'!D84</f>
        <v>0</v>
      </c>
      <c r="B236" s="1134"/>
      <c r="C236" s="1135"/>
      <c r="D236" s="1136">
        <f>'Info Page'!D81</f>
        <v>0</v>
      </c>
      <c r="E236" s="1761">
        <f>'Info Page'!D79</f>
        <v>0</v>
      </c>
      <c r="F236" s="1762"/>
      <c r="G236" s="1137"/>
      <c r="H236" s="1159"/>
      <c r="I236" s="1160">
        <f>'Info Page'!D65</f>
        <v>0</v>
      </c>
      <c r="J236" s="1161"/>
      <c r="K236" s="1162"/>
    </row>
    <row r="237" spans="1:11" ht="12" customHeight="1" x14ac:dyDescent="0.2">
      <c r="A237" s="1138" t="s">
        <v>608</v>
      </c>
      <c r="B237" s="1139"/>
      <c r="C237" s="1139"/>
      <c r="D237" s="1140" t="s">
        <v>359</v>
      </c>
      <c r="E237" s="1139"/>
      <c r="F237" s="1140" t="s">
        <v>360</v>
      </c>
      <c r="G237" s="1132"/>
      <c r="H237" s="1141"/>
      <c r="I237" s="1072"/>
      <c r="J237" s="1168"/>
      <c r="K237" s="1169"/>
    </row>
    <row r="238" spans="1:11" ht="12" customHeight="1" x14ac:dyDescent="0.2">
      <c r="A238" s="1142">
        <f>'Info Page'!C10</f>
        <v>0</v>
      </c>
      <c r="B238" s="1143"/>
      <c r="C238" s="1157">
        <f>'Info Page'!C11</f>
        <v>0</v>
      </c>
      <c r="D238" s="1753">
        <f>'Info Page'!C21</f>
        <v>0</v>
      </c>
      <c r="E238" s="1755"/>
      <c r="F238" s="1753">
        <f>'Info Page'!C20</f>
        <v>0</v>
      </c>
      <c r="G238" s="1754"/>
      <c r="H238" s="1144"/>
      <c r="I238" s="1073"/>
      <c r="J238" s="1163"/>
      <c r="K238" s="1148"/>
    </row>
    <row r="239" spans="1:11" ht="12" customHeight="1" x14ac:dyDescent="0.2">
      <c r="A239" s="1145"/>
      <c r="B239" s="1132"/>
      <c r="C239" s="1132"/>
      <c r="D239" s="1146" t="s">
        <v>122</v>
      </c>
      <c r="E239" s="1158">
        <f>'Info Page'!C22</f>
        <v>0</v>
      </c>
      <c r="F239" s="1134"/>
      <c r="G239" s="1134"/>
      <c r="H239" s="1147"/>
      <c r="I239" s="1073"/>
      <c r="J239" s="1164"/>
      <c r="K239" s="1170"/>
    </row>
    <row r="240" spans="1:11" ht="12" customHeight="1" x14ac:dyDescent="0.2">
      <c r="A240" s="1138" t="s">
        <v>608</v>
      </c>
      <c r="B240" s="1139"/>
      <c r="C240" s="1139"/>
      <c r="D240" s="1140" t="s">
        <v>359</v>
      </c>
      <c r="E240" s="1139"/>
      <c r="F240" s="1140" t="s">
        <v>360</v>
      </c>
      <c r="G240" s="1132"/>
      <c r="H240" s="1147"/>
      <c r="I240" s="1073"/>
      <c r="J240" s="1165"/>
      <c r="K240" s="1171"/>
    </row>
    <row r="241" spans="1:11" ht="12" customHeight="1" x14ac:dyDescent="0.2">
      <c r="A241" s="1142">
        <f>'Info Page'!C13</f>
        <v>0</v>
      </c>
      <c r="B241" s="1143"/>
      <c r="C241" s="1135">
        <f>'Info Page'!C14</f>
        <v>0</v>
      </c>
      <c r="D241" s="1753">
        <f>'Info Page'!C25</f>
        <v>0</v>
      </c>
      <c r="E241" s="1755"/>
      <c r="F241" s="1753">
        <f>'Info Page'!C24</f>
        <v>0</v>
      </c>
      <c r="G241" s="1754"/>
      <c r="H241" s="1074"/>
      <c r="I241" s="1164"/>
      <c r="J241" s="1166"/>
      <c r="K241" s="1148"/>
    </row>
    <row r="242" spans="1:11" ht="12" customHeight="1" x14ac:dyDescent="0.2">
      <c r="A242" s="1145"/>
      <c r="B242" s="1132"/>
      <c r="C242" s="1132"/>
      <c r="D242" s="1146" t="s">
        <v>122</v>
      </c>
      <c r="E242" s="1747">
        <f>'Info Page'!C26</f>
        <v>0</v>
      </c>
      <c r="F242" s="1748"/>
      <c r="G242" s="1134"/>
      <c r="H242" s="1074"/>
      <c r="I242" s="1164"/>
      <c r="J242" s="1132"/>
      <c r="K242" s="1148"/>
    </row>
    <row r="243" spans="1:11" ht="12" customHeight="1" x14ac:dyDescent="0.2">
      <c r="A243" s="1149"/>
      <c r="B243" s="1150"/>
      <c r="C243" s="1062"/>
      <c r="D243" s="1062"/>
      <c r="E243" s="1150"/>
      <c r="F243" s="1062"/>
      <c r="G243" s="1062"/>
      <c r="H243" s="1074"/>
      <c r="I243" s="1164"/>
      <c r="J243" s="1167"/>
      <c r="K243" s="1151"/>
    </row>
    <row r="244" spans="1:11" ht="12" customHeight="1" thickBot="1" x14ac:dyDescent="0.25">
      <c r="A244" s="1152"/>
      <c r="B244" s="1153"/>
      <c r="C244" s="1153"/>
      <c r="D244" s="1153"/>
      <c r="E244" s="1154"/>
      <c r="F244" s="1153"/>
      <c r="G244" s="1153"/>
      <c r="H244" s="1075"/>
      <c r="I244" s="1076"/>
      <c r="J244" s="1155"/>
      <c r="K244" s="1156"/>
    </row>
    <row r="245" spans="1:11" ht="12" customHeight="1" x14ac:dyDescent="0.2">
      <c r="A245" s="1077"/>
      <c r="B245" s="1057"/>
      <c r="C245" s="1057"/>
      <c r="D245" s="1057"/>
      <c r="E245" s="1057"/>
      <c r="F245" s="1057"/>
      <c r="G245" s="1057"/>
      <c r="H245" s="1078"/>
      <c r="I245" s="1078"/>
      <c r="J245" s="1078"/>
      <c r="K245" s="1078"/>
    </row>
    <row r="246" spans="1:11" ht="12" customHeight="1" x14ac:dyDescent="0.2">
      <c r="A246" s="1067" t="s">
        <v>508</v>
      </c>
      <c r="B246" s="1175">
        <f>'Info Page'!D80</f>
        <v>0</v>
      </c>
      <c r="C246" s="1079"/>
      <c r="D246" s="1080" t="s">
        <v>509</v>
      </c>
      <c r="E246" s="1176">
        <f>ELEVATION</f>
        <v>0</v>
      </c>
      <c r="F246" s="1057"/>
      <c r="G246" s="1057"/>
      <c r="H246" s="1078"/>
      <c r="I246" s="1078"/>
      <c r="J246" s="1078"/>
      <c r="K246" s="1078"/>
    </row>
    <row r="247" spans="1:11" ht="12" customHeight="1" x14ac:dyDescent="0.25">
      <c r="A247" s="1081"/>
      <c r="B247" s="1081"/>
      <c r="C247" s="1081"/>
      <c r="D247" s="1081"/>
      <c r="E247" s="1082" t="s">
        <v>1314</v>
      </c>
      <c r="F247" s="1083"/>
      <c r="G247" s="1083"/>
      <c r="H247" s="1083"/>
      <c r="I247" s="1083"/>
      <c r="J247" s="1083"/>
      <c r="K247" s="1083"/>
    </row>
    <row r="248" spans="1:11" ht="12" customHeight="1" x14ac:dyDescent="0.2">
      <c r="A248" s="1081"/>
      <c r="B248" s="1081"/>
      <c r="C248" s="1081"/>
      <c r="D248" s="1081"/>
      <c r="E248" s="1084"/>
      <c r="F248" s="1083"/>
      <c r="G248" s="1083"/>
      <c r="H248" s="1083"/>
      <c r="I248" s="1083"/>
      <c r="J248" s="1083"/>
      <c r="K248" s="1083"/>
    </row>
    <row r="249" spans="1:11" ht="18" customHeight="1" x14ac:dyDescent="0.3">
      <c r="A249" s="1081"/>
      <c r="B249" s="1081"/>
      <c r="C249" s="1081"/>
      <c r="D249" s="1081"/>
      <c r="E249" s="1085" t="s">
        <v>1323</v>
      </c>
      <c r="F249" s="1083"/>
      <c r="G249" s="1083"/>
      <c r="H249" s="1083"/>
      <c r="I249" s="1083"/>
      <c r="J249" s="1083"/>
      <c r="K249" s="1083"/>
    </row>
    <row r="250" spans="1:11" ht="12" customHeight="1" x14ac:dyDescent="0.2">
      <c r="A250" s="1081"/>
      <c r="B250" s="1081"/>
      <c r="C250" s="1081"/>
      <c r="D250" s="1081"/>
      <c r="E250" s="1086" t="s">
        <v>1315</v>
      </c>
      <c r="F250" s="1083"/>
      <c r="G250" s="1083"/>
      <c r="H250" s="1083"/>
      <c r="I250" s="1083"/>
      <c r="J250" s="1083"/>
      <c r="K250" s="1083"/>
    </row>
    <row r="251" spans="1:11" ht="12" customHeight="1" x14ac:dyDescent="0.2">
      <c r="A251" s="1081"/>
      <c r="B251" s="1081"/>
      <c r="C251" s="1081"/>
      <c r="D251" s="1081"/>
      <c r="E251" s="1087"/>
      <c r="F251" s="1088"/>
      <c r="G251" s="1083"/>
      <c r="H251" s="1083"/>
      <c r="I251" s="1083"/>
      <c r="J251" s="1083"/>
      <c r="K251" s="1083"/>
    </row>
    <row r="252" spans="1:11" ht="12" customHeight="1" x14ac:dyDescent="0.2">
      <c r="A252" s="1089"/>
      <c r="E252" s="700" t="s">
        <v>1324</v>
      </c>
      <c r="F252" s="1174">
        <f ca="1">'Info Page'!H6+7</f>
        <v>42830.62944016204</v>
      </c>
      <c r="H252" s="1083"/>
      <c r="I252" s="1083"/>
      <c r="J252" s="1083"/>
      <c r="K252" s="1083"/>
    </row>
    <row r="253" spans="1:11" ht="12" customHeight="1" x14ac:dyDescent="0.2">
      <c r="A253" s="1081"/>
      <c r="H253" s="1083"/>
      <c r="I253" s="1083"/>
      <c r="J253" s="1083"/>
      <c r="K253" s="1083"/>
    </row>
    <row r="254" spans="1:11" ht="13.5" thickBot="1" x14ac:dyDescent="0.25">
      <c r="A254" s="1089"/>
      <c r="B254" s="1172" t="s">
        <v>1316</v>
      </c>
      <c r="C254" s="1173"/>
      <c r="D254" s="1084"/>
      <c r="E254" s="1084"/>
      <c r="F254" s="1084"/>
      <c r="G254" s="1084"/>
      <c r="H254" s="1083"/>
      <c r="I254" s="1083"/>
      <c r="J254" s="1083"/>
      <c r="K254" s="1083"/>
    </row>
    <row r="255" spans="1:11" x14ac:dyDescent="0.2">
      <c r="A255" s="1081"/>
      <c r="B255" s="1090"/>
      <c r="C255" s="1091"/>
      <c r="D255" s="1091"/>
      <c r="E255" s="1091"/>
      <c r="F255" s="1091"/>
      <c r="G255" s="1092"/>
      <c r="H255" s="1083"/>
      <c r="I255" s="1083"/>
      <c r="J255" s="1083"/>
      <c r="K255" s="1083"/>
    </row>
    <row r="256" spans="1:11" x14ac:dyDescent="0.2">
      <c r="A256" s="1089"/>
      <c r="B256" s="1093"/>
      <c r="C256" s="1094" t="s">
        <v>1317</v>
      </c>
      <c r="D256" s="1095"/>
      <c r="E256" s="1095"/>
      <c r="F256" s="1096"/>
      <c r="G256" s="1097"/>
      <c r="H256" s="1083"/>
      <c r="I256" s="1083"/>
      <c r="J256" s="1083"/>
      <c r="K256" s="1083"/>
    </row>
    <row r="257" spans="1:11" x14ac:dyDescent="0.2">
      <c r="A257" s="1081"/>
      <c r="B257" s="1093"/>
      <c r="C257" s="1078"/>
      <c r="D257" s="1078"/>
      <c r="E257" s="1081"/>
      <c r="F257" s="1083"/>
      <c r="G257" s="1097"/>
      <c r="H257" s="1083"/>
      <c r="I257" s="1083"/>
      <c r="J257" s="1083"/>
      <c r="K257" s="1083"/>
    </row>
    <row r="258" spans="1:11" x14ac:dyDescent="0.2">
      <c r="A258" s="1089"/>
      <c r="B258" s="1098"/>
      <c r="C258" s="1094" t="s">
        <v>710</v>
      </c>
      <c r="D258" s="1095"/>
      <c r="E258" s="1099"/>
      <c r="F258" s="1083"/>
      <c r="G258" s="1097"/>
      <c r="H258" s="1083"/>
      <c r="I258" s="1172" t="s">
        <v>1316</v>
      </c>
      <c r="J258" s="1173"/>
      <c r="K258" s="1083"/>
    </row>
    <row r="259" spans="1:11" x14ac:dyDescent="0.2">
      <c r="A259" s="1081"/>
      <c r="B259" s="1098"/>
      <c r="C259" s="1078"/>
      <c r="D259" s="1078"/>
      <c r="E259" s="1081"/>
      <c r="F259" s="1083"/>
      <c r="G259" s="1097"/>
      <c r="H259" s="1083"/>
      <c r="I259" s="1083"/>
      <c r="J259" s="1083"/>
      <c r="K259" s="1083"/>
    </row>
    <row r="260" spans="1:11" x14ac:dyDescent="0.2">
      <c r="A260" s="1104"/>
      <c r="B260" s="1098"/>
      <c r="C260" s="1094" t="s">
        <v>1318</v>
      </c>
      <c r="D260" s="1099"/>
      <c r="E260" s="1095"/>
      <c r="F260" s="1083"/>
      <c r="G260" s="1097"/>
      <c r="H260" s="1083"/>
      <c r="I260" s="1083"/>
      <c r="J260" s="1083"/>
      <c r="K260" s="1083"/>
    </row>
    <row r="261" spans="1:11" ht="13.5" thickBot="1" x14ac:dyDescent="0.25">
      <c r="A261" s="1089"/>
      <c r="B261" s="1100"/>
      <c r="C261" s="1101"/>
      <c r="D261" s="1101"/>
      <c r="E261" s="1101"/>
      <c r="F261" s="1102"/>
      <c r="G261" s="1103"/>
      <c r="H261" s="1083"/>
      <c r="I261" s="1083"/>
      <c r="J261" s="1083"/>
      <c r="K261" s="1083"/>
    </row>
    <row r="262" spans="1:11" x14ac:dyDescent="0.2">
      <c r="A262" s="1081"/>
      <c r="B262" s="1084"/>
      <c r="C262" s="1084"/>
      <c r="D262" s="1084"/>
      <c r="E262" s="1084"/>
      <c r="F262" s="1084"/>
      <c r="G262" s="1084"/>
      <c r="H262" s="1083"/>
      <c r="I262" s="1083"/>
      <c r="J262" s="1083"/>
      <c r="K262" s="1083"/>
    </row>
    <row r="263" spans="1:11" ht="13.5" thickBot="1" x14ac:dyDescent="0.25">
      <c r="A263" s="1081"/>
      <c r="B263" s="1172" t="s">
        <v>1316</v>
      </c>
      <c r="C263" s="1173"/>
      <c r="D263" s="1084"/>
      <c r="E263" s="1084"/>
      <c r="F263" s="1084"/>
      <c r="G263" s="1084"/>
      <c r="H263" s="1083"/>
      <c r="I263" s="1083"/>
      <c r="J263" s="1083"/>
      <c r="K263" s="1083"/>
    </row>
    <row r="264" spans="1:11" x14ac:dyDescent="0.2">
      <c r="A264" s="1081"/>
      <c r="B264" s="1105"/>
      <c r="C264" s="1106"/>
      <c r="D264" s="1106"/>
      <c r="E264" s="1106"/>
      <c r="F264" s="1107"/>
      <c r="G264" s="1092"/>
      <c r="H264" s="1083"/>
      <c r="I264" s="1083"/>
      <c r="J264" s="1083"/>
      <c r="K264" s="1083"/>
    </row>
    <row r="265" spans="1:11" x14ac:dyDescent="0.2">
      <c r="A265" s="1081"/>
      <c r="B265" s="1098"/>
      <c r="C265" s="1094" t="s">
        <v>1319</v>
      </c>
      <c r="D265" s="1095"/>
      <c r="E265" s="1095"/>
      <c r="F265" s="1096"/>
      <c r="G265" s="1097"/>
      <c r="H265" s="1083"/>
      <c r="I265" s="1083"/>
      <c r="J265" s="1083"/>
      <c r="K265" s="1083"/>
    </row>
    <row r="266" spans="1:11" x14ac:dyDescent="0.2">
      <c r="A266" s="1081"/>
      <c r="B266" s="1098"/>
      <c r="C266" s="1078"/>
      <c r="D266" s="1078"/>
      <c r="E266" s="1081"/>
      <c r="F266" s="1083"/>
      <c r="G266" s="1097"/>
      <c r="H266" s="1083"/>
      <c r="I266" s="1172" t="s">
        <v>1316</v>
      </c>
      <c r="J266" s="1173"/>
      <c r="K266" s="1083"/>
    </row>
    <row r="267" spans="1:11" x14ac:dyDescent="0.2">
      <c r="A267" s="1081"/>
      <c r="B267" s="1098"/>
      <c r="C267" s="1094" t="s">
        <v>1320</v>
      </c>
      <c r="D267" s="1095"/>
      <c r="E267" s="1099"/>
      <c r="F267" s="1083"/>
      <c r="G267" s="1097"/>
      <c r="H267" s="1083"/>
      <c r="I267" s="1083"/>
      <c r="J267" s="1083"/>
      <c r="K267" s="1083"/>
    </row>
    <row r="268" spans="1:11" ht="13.5" thickBot="1" x14ac:dyDescent="0.25">
      <c r="A268" s="1081"/>
      <c r="B268" s="1100"/>
      <c r="C268" s="1108"/>
      <c r="D268" s="1108"/>
      <c r="E268" s="1108"/>
      <c r="F268" s="1102"/>
      <c r="G268" s="1103"/>
      <c r="H268" s="1083"/>
      <c r="I268" s="1083"/>
      <c r="J268" s="1083"/>
      <c r="K268" s="1083"/>
    </row>
    <row r="269" spans="1:11" x14ac:dyDescent="0.2">
      <c r="A269" s="1081"/>
      <c r="B269" s="1081"/>
      <c r="C269" s="1081"/>
      <c r="D269" s="1081"/>
      <c r="E269" s="1081"/>
      <c r="F269" s="1083"/>
      <c r="G269" s="1083"/>
      <c r="H269" s="1083"/>
      <c r="I269" s="1083"/>
      <c r="J269" s="1083"/>
      <c r="K269" s="1083"/>
    </row>
    <row r="270" spans="1:11" ht="13.5" thickBot="1" x14ac:dyDescent="0.25">
      <c r="A270" s="1081"/>
      <c r="B270" s="1172" t="s">
        <v>1316</v>
      </c>
      <c r="C270" s="1173"/>
      <c r="D270" s="1084"/>
      <c r="E270" s="1084"/>
      <c r="F270" s="1084"/>
      <c r="G270" s="1084"/>
      <c r="H270" s="1083"/>
      <c r="I270" s="1083"/>
      <c r="J270" s="1083"/>
      <c r="K270" s="1083"/>
    </row>
    <row r="271" spans="1:11" x14ac:dyDescent="0.2">
      <c r="A271" s="1081"/>
      <c r="B271" s="1105"/>
      <c r="C271" s="1106"/>
      <c r="D271" s="1106"/>
      <c r="E271" s="1106"/>
      <c r="F271" s="1107"/>
      <c r="G271" s="1092"/>
      <c r="H271" s="1083"/>
      <c r="I271" s="1083"/>
      <c r="J271" s="1083"/>
      <c r="K271" s="1083"/>
    </row>
    <row r="272" spans="1:11" x14ac:dyDescent="0.2">
      <c r="A272" s="1081"/>
      <c r="B272" s="1098"/>
      <c r="C272" s="1094" t="s">
        <v>1321</v>
      </c>
      <c r="D272" s="1095"/>
      <c r="E272" s="1095"/>
      <c r="F272" s="1096"/>
      <c r="G272" s="1097"/>
      <c r="H272" s="1083"/>
      <c r="I272" s="1172" t="s">
        <v>1316</v>
      </c>
      <c r="J272" s="1173"/>
      <c r="K272" s="1083"/>
    </row>
    <row r="273" spans="1:11" ht="13.5" thickBot="1" x14ac:dyDescent="0.25">
      <c r="A273" s="1081"/>
      <c r="B273" s="1100"/>
      <c r="C273" s="1108"/>
      <c r="D273" s="1108"/>
      <c r="E273" s="1101"/>
      <c r="F273" s="1102"/>
      <c r="G273" s="1103"/>
      <c r="H273" s="1083"/>
      <c r="I273" s="1083"/>
      <c r="J273" s="1083"/>
      <c r="K273" s="1083"/>
    </row>
    <row r="274" spans="1:11" x14ac:dyDescent="0.2">
      <c r="A274" s="1081"/>
      <c r="B274" s="1081"/>
      <c r="C274" s="1078"/>
      <c r="D274" s="1078"/>
      <c r="E274" s="1078"/>
      <c r="F274" s="1083"/>
      <c r="G274" s="1083"/>
      <c r="H274" s="1083"/>
      <c r="I274" s="1083"/>
      <c r="J274" s="1083"/>
      <c r="K274" s="1083"/>
    </row>
    <row r="275" spans="1:11" ht="13.5" thickBot="1" x14ac:dyDescent="0.25">
      <c r="A275" s="1081"/>
      <c r="B275" s="1172" t="s">
        <v>1316</v>
      </c>
      <c r="C275" s="1173"/>
      <c r="D275" s="1084"/>
      <c r="E275" s="1084"/>
      <c r="F275" s="1084"/>
      <c r="G275" s="1084"/>
      <c r="H275" s="1083"/>
      <c r="I275" s="1083"/>
      <c r="J275" s="1083"/>
      <c r="K275" s="1083"/>
    </row>
    <row r="276" spans="1:11" x14ac:dyDescent="0.2">
      <c r="A276" s="1109"/>
      <c r="B276" s="1105"/>
      <c r="C276" s="1106"/>
      <c r="D276" s="1106"/>
      <c r="E276" s="1106"/>
      <c r="F276" s="1107"/>
      <c r="G276" s="1092"/>
      <c r="H276" s="1083"/>
      <c r="I276" s="1110"/>
      <c r="J276" s="1083"/>
      <c r="K276" s="1083"/>
    </row>
    <row r="277" spans="1:11" x14ac:dyDescent="0.2">
      <c r="A277" s="1109"/>
      <c r="B277" s="1098"/>
      <c r="C277" s="1094" t="s">
        <v>1322</v>
      </c>
      <c r="D277" s="1095"/>
      <c r="E277" s="1095"/>
      <c r="F277" s="1096"/>
      <c r="G277" s="1097"/>
      <c r="H277" s="1083"/>
      <c r="I277" s="1172" t="s">
        <v>1316</v>
      </c>
      <c r="J277" s="1173"/>
      <c r="K277" s="1083"/>
    </row>
    <row r="278" spans="1:11" ht="13.5" thickBot="1" x14ac:dyDescent="0.25">
      <c r="A278" s="1081"/>
      <c r="B278" s="1100"/>
      <c r="C278" s="1108"/>
      <c r="D278" s="1108"/>
      <c r="E278" s="1101"/>
      <c r="F278" s="1102"/>
      <c r="G278" s="1103"/>
      <c r="H278" s="1083"/>
      <c r="I278" s="1083"/>
      <c r="J278" s="1083"/>
      <c r="K278" s="1083"/>
    </row>
    <row r="279" spans="1:11" x14ac:dyDescent="0.2">
      <c r="A279" s="1081"/>
      <c r="H279" s="1111"/>
      <c r="I279" s="1110"/>
      <c r="J279" s="1083"/>
      <c r="K279" s="1083"/>
    </row>
    <row r="280" spans="1:11" ht="13.5" thickBot="1" x14ac:dyDescent="0.25">
      <c r="A280" s="1081"/>
      <c r="B280" s="1172" t="s">
        <v>1316</v>
      </c>
      <c r="C280" s="1173"/>
      <c r="D280" s="1084"/>
      <c r="E280" s="1084"/>
      <c r="F280" s="1084"/>
      <c r="G280" s="1084"/>
      <c r="H280" s="1083"/>
      <c r="I280" s="1083"/>
      <c r="J280" s="1083"/>
      <c r="K280" s="1083"/>
    </row>
    <row r="281" spans="1:11" x14ac:dyDescent="0.2">
      <c r="A281" s="1081"/>
      <c r="B281" s="1105"/>
      <c r="C281" s="1106"/>
      <c r="D281" s="1106"/>
      <c r="E281" s="1106"/>
      <c r="F281" s="1107"/>
      <c r="G281" s="1092"/>
      <c r="H281" s="1083"/>
      <c r="I281" s="1110"/>
      <c r="J281" s="1112"/>
      <c r="K281" s="1083"/>
    </row>
    <row r="282" spans="1:11" x14ac:dyDescent="0.2">
      <c r="A282" s="1081"/>
      <c r="B282" s="1098"/>
      <c r="C282" s="1094" t="s">
        <v>1414</v>
      </c>
      <c r="D282" s="1095"/>
      <c r="E282" s="1095"/>
      <c r="F282" s="1096"/>
      <c r="G282" s="1097"/>
      <c r="H282" s="1083"/>
      <c r="I282" s="1172" t="s">
        <v>1316</v>
      </c>
      <c r="J282" s="1173"/>
      <c r="K282" s="1114"/>
    </row>
    <row r="283" spans="1:11" ht="13.5" thickBot="1" x14ac:dyDescent="0.25">
      <c r="A283" s="1081"/>
      <c r="B283" s="1100"/>
      <c r="C283" s="1108"/>
      <c r="D283" s="1108"/>
      <c r="E283" s="1101"/>
      <c r="F283" s="1102"/>
      <c r="G283" s="1103"/>
      <c r="H283" s="1083"/>
      <c r="I283" s="1113"/>
      <c r="J283" s="1115"/>
      <c r="K283" s="1114"/>
    </row>
    <row r="284" spans="1:11" x14ac:dyDescent="0.2">
      <c r="A284" s="1081"/>
      <c r="K284" s="1083"/>
    </row>
    <row r="285" spans="1:11" x14ac:dyDescent="0.2">
      <c r="A285" s="1116"/>
      <c r="B285" s="1197" t="s">
        <v>1325</v>
      </c>
      <c r="C285" s="1198"/>
      <c r="D285" s="1198"/>
      <c r="E285" s="1199"/>
      <c r="F285" s="1200"/>
      <c r="G285" s="1200"/>
      <c r="H285" s="1200"/>
      <c r="I285" s="1200"/>
      <c r="J285" s="1201"/>
      <c r="K285" s="1083"/>
    </row>
    <row r="287" spans="1:11" x14ac:dyDescent="0.2">
      <c r="A287" s="1117" t="s">
        <v>606</v>
      </c>
      <c r="B287" s="1118"/>
      <c r="C287" s="1118"/>
      <c r="D287" s="1118"/>
      <c r="E287" s="1118"/>
      <c r="F287" s="1118"/>
      <c r="H287" s="1051" t="s">
        <v>564</v>
      </c>
      <c r="I287" s="1118"/>
      <c r="J287" s="1118"/>
      <c r="K287" s="1119"/>
    </row>
    <row r="288" spans="1:11" x14ac:dyDescent="0.2">
      <c r="A288" s="1053"/>
      <c r="B288" s="1053"/>
      <c r="C288" s="1053"/>
      <c r="D288" s="1053"/>
      <c r="E288" s="1053"/>
      <c r="F288" s="1053"/>
      <c r="H288" s="1120"/>
      <c r="I288" s="1053"/>
      <c r="J288" s="1053"/>
      <c r="K288" s="1121"/>
    </row>
    <row r="289" spans="1:11" x14ac:dyDescent="0.2">
      <c r="A289" s="1117" t="s">
        <v>606</v>
      </c>
      <c r="B289" s="1118"/>
      <c r="C289" s="1118"/>
      <c r="D289" s="1118"/>
      <c r="E289" s="1118"/>
      <c r="F289" s="1118"/>
      <c r="H289" s="1120"/>
      <c r="I289" s="1051" t="s">
        <v>607</v>
      </c>
      <c r="J289" s="1118"/>
      <c r="K289" s="1122"/>
    </row>
    <row r="290" spans="1:11" x14ac:dyDescent="0.2">
      <c r="A290" s="105"/>
      <c r="B290" s="40"/>
      <c r="C290" s="40"/>
      <c r="D290" s="40"/>
      <c r="E290" s="40"/>
      <c r="F290" s="40"/>
      <c r="G290" s="40"/>
      <c r="H290" s="40"/>
      <c r="I290" s="40"/>
      <c r="J290" s="40"/>
      <c r="K290" s="40"/>
    </row>
    <row r="291" spans="1:11" x14ac:dyDescent="0.2">
      <c r="A291" s="105"/>
      <c r="B291" s="40"/>
      <c r="C291" s="40"/>
      <c r="D291" s="40"/>
      <c r="E291" s="40"/>
      <c r="F291" s="40"/>
      <c r="G291" s="40"/>
      <c r="H291" s="40"/>
      <c r="I291" s="40"/>
      <c r="J291" s="40"/>
      <c r="K291" s="40"/>
    </row>
    <row r="292" spans="1:11" x14ac:dyDescent="0.2">
      <c r="A292" s="105"/>
      <c r="B292" s="40"/>
      <c r="C292" s="40"/>
      <c r="D292" s="40"/>
      <c r="E292" s="40"/>
      <c r="F292" s="40"/>
      <c r="G292" s="40"/>
      <c r="H292" s="40"/>
      <c r="I292" s="40"/>
      <c r="J292" s="40"/>
      <c r="K292" s="40"/>
    </row>
    <row r="293" spans="1:11" x14ac:dyDescent="0.2">
      <c r="A293" s="105"/>
      <c r="B293" s="40"/>
      <c r="C293" s="40"/>
      <c r="D293" s="40"/>
      <c r="E293" s="40"/>
      <c r="F293" s="40"/>
      <c r="G293" s="40"/>
      <c r="H293" s="40"/>
      <c r="I293" s="40"/>
      <c r="J293" s="40"/>
      <c r="K293" s="40"/>
    </row>
    <row r="294" spans="1:11" x14ac:dyDescent="0.2">
      <c r="A294" s="105"/>
      <c r="B294" s="40"/>
      <c r="C294" s="40"/>
      <c r="D294" s="40"/>
      <c r="E294" s="40"/>
      <c r="F294" s="40"/>
      <c r="G294" s="40"/>
      <c r="H294" s="40"/>
      <c r="I294" s="40"/>
      <c r="J294" s="40"/>
      <c r="K294" s="40"/>
    </row>
    <row r="295" spans="1:11" x14ac:dyDescent="0.2">
      <c r="A295" s="105"/>
      <c r="B295" s="40"/>
      <c r="C295" s="40"/>
      <c r="D295" s="40"/>
      <c r="E295" s="40"/>
      <c r="F295" s="40"/>
      <c r="G295" s="40"/>
      <c r="H295" s="40"/>
      <c r="I295" s="40"/>
      <c r="J295" s="40"/>
      <c r="K295" s="40"/>
    </row>
    <row r="296" spans="1:11" x14ac:dyDescent="0.2">
      <c r="A296" s="105"/>
      <c r="B296" s="40"/>
      <c r="C296" s="40"/>
      <c r="D296" s="40"/>
      <c r="E296" s="40"/>
      <c r="F296" s="40"/>
      <c r="G296" s="40"/>
      <c r="H296" s="40"/>
      <c r="I296" s="40"/>
      <c r="J296" s="40"/>
      <c r="K296" s="40"/>
    </row>
    <row r="297" spans="1:11" x14ac:dyDescent="0.2">
      <c r="A297" s="105"/>
      <c r="B297" s="40"/>
      <c r="C297" s="40"/>
      <c r="D297" s="40"/>
      <c r="E297" s="40"/>
      <c r="F297" s="40"/>
      <c r="G297" s="40"/>
      <c r="H297" s="40"/>
      <c r="I297" s="40"/>
      <c r="J297" s="40"/>
      <c r="K297" s="40"/>
    </row>
    <row r="298" spans="1:11" x14ac:dyDescent="0.2">
      <c r="A298" s="105"/>
      <c r="B298" s="40"/>
      <c r="C298" s="40"/>
      <c r="D298" s="40"/>
      <c r="E298" s="40"/>
      <c r="F298" s="40"/>
      <c r="G298" s="40"/>
      <c r="H298" s="40"/>
      <c r="I298" s="40"/>
      <c r="J298" s="40"/>
      <c r="K298" s="40"/>
    </row>
    <row r="299" spans="1:11" x14ac:dyDescent="0.2">
      <c r="A299" s="105"/>
      <c r="B299" s="40"/>
      <c r="C299" s="40"/>
      <c r="D299" s="40"/>
      <c r="E299" s="40"/>
      <c r="F299" s="40"/>
      <c r="G299" s="40"/>
      <c r="H299" s="40"/>
      <c r="I299" s="40"/>
      <c r="J299" s="40"/>
      <c r="K299" s="40"/>
    </row>
    <row r="300" spans="1:11" x14ac:dyDescent="0.2">
      <c r="A300" s="105"/>
      <c r="B300" s="40"/>
      <c r="C300" s="40"/>
      <c r="D300" s="40"/>
      <c r="E300" s="40"/>
      <c r="F300" s="40"/>
      <c r="G300" s="40"/>
      <c r="H300" s="40"/>
      <c r="I300" s="40"/>
      <c r="J300" s="40"/>
      <c r="K300" s="40"/>
    </row>
    <row r="301" spans="1:11" x14ac:dyDescent="0.2">
      <c r="A301" s="105"/>
      <c r="B301" s="40"/>
      <c r="C301" s="40"/>
      <c r="D301" s="40"/>
      <c r="E301" s="40"/>
      <c r="F301" s="40"/>
      <c r="G301" s="40"/>
      <c r="H301" s="40"/>
      <c r="I301" s="40"/>
      <c r="J301" s="40"/>
      <c r="K301" s="40"/>
    </row>
    <row r="302" spans="1:11" x14ac:dyDescent="0.2">
      <c r="A302" s="105"/>
      <c r="B302" s="40"/>
      <c r="C302" s="40"/>
      <c r="D302" s="40"/>
      <c r="E302" s="40"/>
      <c r="F302" s="40"/>
      <c r="G302" s="40"/>
      <c r="H302" s="40"/>
      <c r="I302" s="40"/>
      <c r="J302" s="40"/>
      <c r="K302" s="40"/>
    </row>
    <row r="303" spans="1:11" x14ac:dyDescent="0.2">
      <c r="A303" s="105"/>
      <c r="B303" s="40"/>
      <c r="C303" s="40"/>
      <c r="D303" s="40"/>
      <c r="E303" s="40"/>
      <c r="F303" s="40"/>
      <c r="G303" s="40"/>
      <c r="H303" s="40"/>
      <c r="I303" s="40"/>
      <c r="J303" s="40"/>
      <c r="K303" s="40"/>
    </row>
    <row r="304" spans="1:11" x14ac:dyDescent="0.2">
      <c r="A304" s="105"/>
      <c r="B304" s="40"/>
      <c r="C304" s="40"/>
      <c r="D304" s="40"/>
      <c r="E304" s="40"/>
      <c r="F304" s="40"/>
      <c r="G304" s="40"/>
      <c r="H304" s="40"/>
      <c r="I304" s="40"/>
      <c r="J304" s="40"/>
      <c r="K304" s="40"/>
    </row>
    <row r="305" spans="1:11" x14ac:dyDescent="0.2">
      <c r="A305" s="105"/>
      <c r="B305" s="40"/>
      <c r="C305" s="40"/>
      <c r="D305" s="40"/>
      <c r="E305" s="40"/>
      <c r="F305" s="40"/>
      <c r="G305" s="40"/>
      <c r="H305" s="40"/>
      <c r="I305" s="40"/>
      <c r="J305" s="40"/>
      <c r="K305" s="40"/>
    </row>
    <row r="306" spans="1:11" x14ac:dyDescent="0.2">
      <c r="A306" s="105"/>
      <c r="B306" s="40"/>
      <c r="C306" s="40"/>
      <c r="D306" s="40"/>
      <c r="E306" s="40"/>
      <c r="F306" s="40"/>
      <c r="G306" s="40"/>
      <c r="H306" s="40"/>
      <c r="I306" s="40"/>
      <c r="J306" s="40"/>
      <c r="K306" s="40"/>
    </row>
    <row r="307" spans="1:11" x14ac:dyDescent="0.2">
      <c r="A307" s="105"/>
      <c r="B307" s="40"/>
      <c r="C307" s="40"/>
      <c r="D307" s="40"/>
      <c r="E307" s="40"/>
      <c r="F307" s="40"/>
      <c r="G307" s="40"/>
      <c r="H307" s="40"/>
      <c r="I307" s="40"/>
      <c r="J307" s="40"/>
      <c r="K307" s="40"/>
    </row>
    <row r="308" spans="1:11" x14ac:dyDescent="0.2">
      <c r="A308" s="105"/>
      <c r="B308" s="40"/>
      <c r="C308" s="40"/>
      <c r="D308" s="40"/>
      <c r="E308" s="40"/>
      <c r="F308" s="40"/>
      <c r="G308" s="40"/>
      <c r="H308" s="40"/>
      <c r="I308" s="40"/>
      <c r="J308" s="40"/>
      <c r="K308" s="40"/>
    </row>
    <row r="309" spans="1:11" x14ac:dyDescent="0.2">
      <c r="A309" s="105"/>
      <c r="B309" s="40"/>
      <c r="C309" s="40"/>
      <c r="D309" s="40"/>
      <c r="E309" s="40"/>
      <c r="F309" s="40"/>
      <c r="G309" s="40"/>
      <c r="H309" s="40"/>
      <c r="I309" s="40"/>
      <c r="J309" s="40"/>
      <c r="K309" s="40"/>
    </row>
    <row r="310" spans="1:11" x14ac:dyDescent="0.2">
      <c r="A310" s="105"/>
      <c r="B310" s="40"/>
      <c r="C310" s="40"/>
      <c r="D310" s="40"/>
      <c r="E310" s="40"/>
      <c r="F310" s="40"/>
      <c r="G310" s="40"/>
      <c r="H310" s="40"/>
      <c r="I310" s="40"/>
      <c r="J310" s="40"/>
      <c r="K310" s="40"/>
    </row>
    <row r="311" spans="1:11" x14ac:dyDescent="0.2">
      <c r="A311" s="105"/>
      <c r="B311" s="40"/>
      <c r="C311" s="40"/>
      <c r="D311" s="40"/>
      <c r="E311" s="40"/>
      <c r="F311" s="40"/>
      <c r="G311" s="40"/>
      <c r="H311" s="40"/>
      <c r="I311" s="40"/>
      <c r="J311" s="40"/>
      <c r="K311" s="40"/>
    </row>
    <row r="312" spans="1:11" x14ac:dyDescent="0.2">
      <c r="A312" s="105"/>
      <c r="B312" s="40"/>
      <c r="C312" s="40"/>
      <c r="D312" s="40"/>
      <c r="E312" s="40"/>
      <c r="F312" s="40"/>
      <c r="G312" s="40"/>
      <c r="H312" s="40"/>
      <c r="I312" s="40"/>
      <c r="J312" s="40"/>
      <c r="K312" s="40"/>
    </row>
    <row r="313" spans="1:11" x14ac:dyDescent="0.2">
      <c r="A313" s="105"/>
      <c r="B313" s="40"/>
      <c r="C313" s="40"/>
      <c r="D313" s="40"/>
      <c r="E313" s="40"/>
      <c r="F313" s="40"/>
      <c r="G313" s="40"/>
      <c r="H313" s="40"/>
      <c r="I313" s="40"/>
      <c r="J313" s="40"/>
      <c r="K313" s="40"/>
    </row>
    <row r="314" spans="1:11" x14ac:dyDescent="0.2">
      <c r="A314" s="105"/>
      <c r="B314" s="40"/>
      <c r="C314" s="40"/>
      <c r="D314" s="40"/>
      <c r="E314" s="40"/>
      <c r="F314" s="40"/>
      <c r="G314" s="40"/>
      <c r="H314" s="40"/>
      <c r="I314" s="40"/>
      <c r="J314" s="40"/>
      <c r="K314" s="40"/>
    </row>
    <row r="315" spans="1:11" x14ac:dyDescent="0.2">
      <c r="A315" s="105"/>
      <c r="B315" s="40"/>
      <c r="C315" s="40"/>
      <c r="D315" s="40"/>
      <c r="E315" s="40"/>
      <c r="F315" s="40"/>
      <c r="G315" s="40"/>
      <c r="H315" s="40"/>
      <c r="I315" s="40"/>
      <c r="J315" s="40"/>
      <c r="K315" s="40"/>
    </row>
    <row r="316" spans="1:11" x14ac:dyDescent="0.2">
      <c r="A316" s="105"/>
      <c r="B316" s="40"/>
      <c r="C316" s="40"/>
      <c r="D316" s="40"/>
      <c r="E316" s="40"/>
      <c r="F316" s="40"/>
      <c r="G316" s="40"/>
      <c r="H316" s="40"/>
      <c r="I316" s="40"/>
      <c r="J316" s="40"/>
      <c r="K316" s="40"/>
    </row>
    <row r="317" spans="1:11" x14ac:dyDescent="0.2">
      <c r="A317" s="105"/>
      <c r="B317" s="40"/>
      <c r="C317" s="40"/>
      <c r="D317" s="40"/>
      <c r="E317" s="40"/>
      <c r="F317" s="40"/>
      <c r="G317" s="40"/>
      <c r="H317" s="40"/>
      <c r="I317" s="40"/>
      <c r="J317" s="40"/>
      <c r="K317" s="40"/>
    </row>
    <row r="318" spans="1:11" x14ac:dyDescent="0.2">
      <c r="A318" s="105"/>
      <c r="B318" s="40"/>
      <c r="C318" s="40"/>
      <c r="D318" s="40"/>
      <c r="E318" s="40"/>
      <c r="F318" s="40"/>
      <c r="G318" s="40"/>
      <c r="H318" s="40"/>
      <c r="I318" s="40"/>
      <c r="J318" s="40"/>
      <c r="K318" s="40"/>
    </row>
    <row r="319" spans="1:11" x14ac:dyDescent="0.2">
      <c r="A319" s="105"/>
      <c r="B319" s="40"/>
      <c r="C319" s="40"/>
      <c r="D319" s="40"/>
      <c r="E319" s="40"/>
      <c r="F319" s="40"/>
      <c r="G319" s="40"/>
      <c r="H319" s="40"/>
      <c r="I319" s="40"/>
      <c r="J319" s="40"/>
      <c r="K319" s="40"/>
    </row>
    <row r="320" spans="1:11" x14ac:dyDescent="0.2">
      <c r="A320" s="105"/>
      <c r="B320" s="40"/>
      <c r="C320" s="40"/>
      <c r="D320" s="40"/>
      <c r="E320" s="40"/>
      <c r="F320" s="40"/>
      <c r="G320" s="40"/>
      <c r="H320" s="40"/>
      <c r="I320" s="40"/>
      <c r="J320" s="40"/>
      <c r="K320" s="40"/>
    </row>
    <row r="321" spans="1:11" x14ac:dyDescent="0.2">
      <c r="A321" s="105"/>
      <c r="B321" s="40"/>
      <c r="C321" s="40"/>
      <c r="D321" s="40"/>
      <c r="E321" s="40"/>
      <c r="F321" s="40"/>
      <c r="G321" s="40"/>
      <c r="H321" s="40"/>
      <c r="I321" s="40"/>
      <c r="J321" s="40"/>
      <c r="K321" s="40"/>
    </row>
    <row r="322" spans="1:11" x14ac:dyDescent="0.2">
      <c r="A322" s="105"/>
      <c r="B322" s="40"/>
      <c r="C322" s="40"/>
      <c r="D322" s="40"/>
      <c r="E322" s="40"/>
      <c r="F322" s="40"/>
      <c r="G322" s="40"/>
      <c r="H322" s="40"/>
      <c r="I322" s="40"/>
      <c r="J322" s="40"/>
      <c r="K322" s="40"/>
    </row>
    <row r="323" spans="1:11" x14ac:dyDescent="0.2">
      <c r="A323" s="105"/>
      <c r="B323" s="40"/>
      <c r="C323" s="40"/>
      <c r="D323" s="40"/>
      <c r="E323" s="40"/>
      <c r="F323" s="40"/>
      <c r="G323" s="40"/>
      <c r="H323" s="40"/>
      <c r="I323" s="40"/>
      <c r="J323" s="40"/>
      <c r="K323" s="40"/>
    </row>
    <row r="324" spans="1:11" x14ac:dyDescent="0.2">
      <c r="A324" s="105"/>
      <c r="B324" s="40"/>
      <c r="C324" s="40"/>
      <c r="D324" s="40"/>
      <c r="E324" s="40"/>
      <c r="F324" s="40"/>
      <c r="G324" s="40"/>
      <c r="H324" s="40"/>
      <c r="I324" s="40"/>
      <c r="J324" s="40"/>
      <c r="K324" s="40"/>
    </row>
    <row r="325" spans="1:11" x14ac:dyDescent="0.2">
      <c r="A325" s="105"/>
      <c r="B325" s="40"/>
      <c r="C325" s="40"/>
      <c r="D325" s="40"/>
      <c r="E325" s="40"/>
      <c r="F325" s="40"/>
      <c r="G325" s="40"/>
      <c r="H325" s="40"/>
      <c r="I325" s="40"/>
      <c r="J325" s="40"/>
      <c r="K325" s="40"/>
    </row>
    <row r="326" spans="1:11" x14ac:dyDescent="0.2">
      <c r="A326" s="105"/>
      <c r="B326" s="40"/>
      <c r="C326" s="40"/>
      <c r="D326" s="40"/>
      <c r="E326" s="40"/>
      <c r="F326" s="40"/>
      <c r="G326" s="40"/>
      <c r="H326" s="40"/>
      <c r="I326" s="40"/>
      <c r="J326" s="40"/>
      <c r="K326" s="40"/>
    </row>
    <row r="327" spans="1:11" x14ac:dyDescent="0.2">
      <c r="A327" s="105"/>
      <c r="B327" s="40"/>
      <c r="C327" s="40"/>
      <c r="D327" s="40"/>
      <c r="E327" s="40"/>
      <c r="F327" s="40"/>
      <c r="G327" s="40"/>
      <c r="H327" s="40"/>
      <c r="I327" s="40"/>
      <c r="J327" s="40"/>
      <c r="K327" s="40"/>
    </row>
    <row r="328" spans="1:11" x14ac:dyDescent="0.2">
      <c r="A328" s="105"/>
      <c r="B328" s="40"/>
      <c r="C328" s="40"/>
      <c r="D328" s="40"/>
      <c r="E328" s="40"/>
      <c r="F328" s="40"/>
      <c r="G328" s="40"/>
      <c r="H328" s="40"/>
      <c r="I328" s="40"/>
      <c r="J328" s="40"/>
      <c r="K328" s="40"/>
    </row>
    <row r="329" spans="1:11" x14ac:dyDescent="0.2">
      <c r="A329" s="105"/>
      <c r="B329" s="40"/>
      <c r="C329" s="40"/>
      <c r="D329" s="40"/>
      <c r="E329" s="40"/>
      <c r="F329" s="40"/>
      <c r="G329" s="40"/>
      <c r="H329" s="40"/>
      <c r="I329" s="40"/>
      <c r="J329" s="40"/>
      <c r="K329" s="40"/>
    </row>
    <row r="330" spans="1:11" x14ac:dyDescent="0.2">
      <c r="A330" s="105"/>
      <c r="B330" s="40"/>
      <c r="C330" s="40"/>
      <c r="D330" s="40"/>
      <c r="E330" s="40"/>
      <c r="F330" s="40"/>
      <c r="G330" s="40"/>
      <c r="H330" s="40"/>
      <c r="I330" s="40"/>
      <c r="J330" s="40"/>
      <c r="K330" s="40"/>
    </row>
    <row r="331" spans="1:11" x14ac:dyDescent="0.2">
      <c r="A331" s="119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</row>
    <row r="332" spans="1:11" x14ac:dyDescent="0.2">
      <c r="A332" s="119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</row>
    <row r="333" spans="1:11" x14ac:dyDescent="0.2">
      <c r="A333" s="119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</row>
    <row r="334" spans="1:11" x14ac:dyDescent="0.2">
      <c r="A334" s="119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</row>
    <row r="335" spans="1:11" x14ac:dyDescent="0.2">
      <c r="A335" s="119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</row>
    <row r="336" spans="1:11" x14ac:dyDescent="0.2">
      <c r="A336" s="119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</row>
    <row r="337" spans="1:11" x14ac:dyDescent="0.2">
      <c r="A337" s="119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</row>
    <row r="338" spans="1:11" x14ac:dyDescent="0.2">
      <c r="A338" s="119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</row>
    <row r="339" spans="1:11" x14ac:dyDescent="0.2">
      <c r="A339" s="119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</row>
    <row r="340" spans="1:11" x14ac:dyDescent="0.2">
      <c r="A340" s="119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</row>
    <row r="341" spans="1:11" x14ac:dyDescent="0.2">
      <c r="A341" s="119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</row>
    <row r="342" spans="1:11" x14ac:dyDescent="0.2">
      <c r="A342" s="119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</row>
    <row r="343" spans="1:11" x14ac:dyDescent="0.2">
      <c r="A343" s="119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</row>
    <row r="344" spans="1:11" x14ac:dyDescent="0.2">
      <c r="A344" s="119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</row>
    <row r="345" spans="1:11" x14ac:dyDescent="0.2">
      <c r="A345" s="119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</row>
    <row r="346" spans="1:11" x14ac:dyDescent="0.2">
      <c r="A346" s="119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</row>
    <row r="347" spans="1:11" x14ac:dyDescent="0.2">
      <c r="A347" s="119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</row>
    <row r="348" spans="1:11" x14ac:dyDescent="0.2">
      <c r="A348" s="119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</row>
    <row r="349" spans="1:11" x14ac:dyDescent="0.2">
      <c r="A349" s="119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</row>
    <row r="350" spans="1:11" x14ac:dyDescent="0.2">
      <c r="A350" s="119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</row>
    <row r="351" spans="1:11" x14ac:dyDescent="0.2">
      <c r="A351" s="119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</row>
    <row r="352" spans="1:11" x14ac:dyDescent="0.2">
      <c r="A352" s="119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</row>
    <row r="353" spans="1:11" x14ac:dyDescent="0.2">
      <c r="A353" s="119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</row>
    <row r="354" spans="1:11" x14ac:dyDescent="0.2">
      <c r="A354" s="119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</row>
    <row r="355" spans="1:11" x14ac:dyDescent="0.2">
      <c r="A355" s="119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</row>
    <row r="356" spans="1:11" x14ac:dyDescent="0.2">
      <c r="A356" s="119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</row>
    <row r="357" spans="1:11" x14ac:dyDescent="0.2">
      <c r="A357" s="119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</row>
    <row r="358" spans="1:11" x14ac:dyDescent="0.2">
      <c r="A358" s="119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</row>
    <row r="359" spans="1:11" x14ac:dyDescent="0.2">
      <c r="A359" s="119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</row>
    <row r="360" spans="1:11" x14ac:dyDescent="0.2">
      <c r="A360" s="119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</row>
    <row r="361" spans="1:11" x14ac:dyDescent="0.2">
      <c r="A361" s="119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</row>
    <row r="362" spans="1:11" x14ac:dyDescent="0.2">
      <c r="A362" s="119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</row>
    <row r="363" spans="1:11" x14ac:dyDescent="0.2">
      <c r="A363" s="119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</row>
    <row r="364" spans="1:11" x14ac:dyDescent="0.2">
      <c r="A364" s="119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</row>
    <row r="365" spans="1:11" x14ac:dyDescent="0.2">
      <c r="A365" s="119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</row>
    <row r="366" spans="1:11" x14ac:dyDescent="0.2">
      <c r="A366" s="119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</row>
    <row r="367" spans="1:11" x14ac:dyDescent="0.2">
      <c r="A367" s="119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</row>
    <row r="368" spans="1:11" x14ac:dyDescent="0.2">
      <c r="A368" s="119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</row>
    <row r="369" spans="1:11" x14ac:dyDescent="0.2">
      <c r="A369" s="119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</row>
    <row r="370" spans="1:11" x14ac:dyDescent="0.2">
      <c r="A370" s="119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</row>
    <row r="371" spans="1:11" x14ac:dyDescent="0.2">
      <c r="A371" s="119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</row>
    <row r="372" spans="1:11" x14ac:dyDescent="0.2">
      <c r="A372" s="119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</row>
    <row r="373" spans="1:11" x14ac:dyDescent="0.2">
      <c r="A373" s="119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</row>
    <row r="374" spans="1:11" x14ac:dyDescent="0.2">
      <c r="A374" s="119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</row>
    <row r="375" spans="1:11" x14ac:dyDescent="0.2">
      <c r="A375" s="119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</row>
    <row r="376" spans="1:11" x14ac:dyDescent="0.2">
      <c r="A376" s="119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</row>
    <row r="377" spans="1:11" x14ac:dyDescent="0.2">
      <c r="A377" s="119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</row>
    <row r="378" spans="1:11" x14ac:dyDescent="0.2">
      <c r="A378" s="119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</row>
    <row r="379" spans="1:11" x14ac:dyDescent="0.2">
      <c r="A379" s="119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</row>
    <row r="380" spans="1:11" x14ac:dyDescent="0.2">
      <c r="A380" s="119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</row>
    <row r="381" spans="1:11" x14ac:dyDescent="0.2">
      <c r="A381" s="119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</row>
    <row r="382" spans="1:11" x14ac:dyDescent="0.2">
      <c r="A382" s="119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</row>
    <row r="383" spans="1:11" x14ac:dyDescent="0.2">
      <c r="A383" s="119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</row>
    <row r="384" spans="1:11" x14ac:dyDescent="0.2">
      <c r="A384" s="119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</row>
    <row r="385" spans="1:11" x14ac:dyDescent="0.2">
      <c r="A385" s="119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</row>
    <row r="386" spans="1:11" x14ac:dyDescent="0.2">
      <c r="A386" s="119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</row>
    <row r="387" spans="1:11" x14ac:dyDescent="0.2">
      <c r="A387" s="119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</row>
    <row r="388" spans="1:11" x14ac:dyDescent="0.2">
      <c r="A388" s="119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</row>
    <row r="389" spans="1:11" x14ac:dyDescent="0.2">
      <c r="A389" s="119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</row>
    <row r="390" spans="1:11" x14ac:dyDescent="0.2">
      <c r="A390" s="119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</row>
    <row r="391" spans="1:11" x14ac:dyDescent="0.2">
      <c r="A391" s="119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</row>
    <row r="392" spans="1:11" x14ac:dyDescent="0.2">
      <c r="A392" s="119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</row>
    <row r="393" spans="1:11" x14ac:dyDescent="0.2">
      <c r="A393" s="119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</row>
    <row r="394" spans="1:11" x14ac:dyDescent="0.2">
      <c r="A394" s="119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</row>
    <row r="395" spans="1:11" x14ac:dyDescent="0.2">
      <c r="A395" s="119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</row>
    <row r="396" spans="1:11" x14ac:dyDescent="0.2">
      <c r="A396" s="119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</row>
    <row r="397" spans="1:11" x14ac:dyDescent="0.2">
      <c r="A397" s="119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</row>
    <row r="398" spans="1:11" x14ac:dyDescent="0.2">
      <c r="A398" s="119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</row>
    <row r="399" spans="1:11" x14ac:dyDescent="0.2">
      <c r="A399" s="119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</row>
    <row r="400" spans="1:11" x14ac:dyDescent="0.2">
      <c r="A400" s="119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</row>
    <row r="401" spans="1:11" x14ac:dyDescent="0.2">
      <c r="A401" s="119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</row>
    <row r="402" spans="1:11" x14ac:dyDescent="0.2">
      <c r="A402" s="119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</row>
    <row r="403" spans="1:11" x14ac:dyDescent="0.2">
      <c r="A403" s="119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</row>
    <row r="404" spans="1:11" x14ac:dyDescent="0.2">
      <c r="A404" s="119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</row>
    <row r="405" spans="1:11" x14ac:dyDescent="0.2">
      <c r="A405" s="119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</row>
    <row r="406" spans="1:11" x14ac:dyDescent="0.2">
      <c r="A406" s="119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</row>
    <row r="407" spans="1:11" x14ac:dyDescent="0.2">
      <c r="A407" s="119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</row>
    <row r="408" spans="1:11" x14ac:dyDescent="0.2">
      <c r="A408" s="119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</row>
    <row r="409" spans="1:11" x14ac:dyDescent="0.2">
      <c r="A409" s="119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</row>
    <row r="410" spans="1:11" x14ac:dyDescent="0.2">
      <c r="A410" s="119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</row>
    <row r="411" spans="1:11" x14ac:dyDescent="0.2">
      <c r="A411" s="119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</row>
    <row r="412" spans="1:11" x14ac:dyDescent="0.2">
      <c r="A412" s="119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</row>
    <row r="413" spans="1:11" x14ac:dyDescent="0.2">
      <c r="A413" s="119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</row>
    <row r="414" spans="1:11" x14ac:dyDescent="0.2">
      <c r="A414" s="119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</row>
    <row r="415" spans="1:11" x14ac:dyDescent="0.2">
      <c r="A415" s="119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</row>
    <row r="416" spans="1:11" x14ac:dyDescent="0.2">
      <c r="A416" s="119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</row>
    <row r="417" spans="1:11" x14ac:dyDescent="0.2">
      <c r="A417" s="119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</row>
    <row r="418" spans="1:11" x14ac:dyDescent="0.2">
      <c r="A418" s="119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</row>
    <row r="419" spans="1:11" x14ac:dyDescent="0.2">
      <c r="A419" s="119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</row>
    <row r="420" spans="1:11" x14ac:dyDescent="0.2">
      <c r="A420" s="119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</row>
    <row r="421" spans="1:11" x14ac:dyDescent="0.2">
      <c r="A421" s="119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</row>
    <row r="422" spans="1:11" x14ac:dyDescent="0.2">
      <c r="A422" s="119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</row>
    <row r="423" spans="1:11" x14ac:dyDescent="0.2">
      <c r="A423" s="119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</row>
    <row r="424" spans="1:11" x14ac:dyDescent="0.2">
      <c r="A424" s="119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</row>
    <row r="425" spans="1:11" x14ac:dyDescent="0.2">
      <c r="A425" s="119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</row>
    <row r="426" spans="1:11" x14ac:dyDescent="0.2">
      <c r="A426" s="119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</row>
    <row r="427" spans="1:11" x14ac:dyDescent="0.2">
      <c r="A427" s="119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</row>
    <row r="428" spans="1:11" x14ac:dyDescent="0.2">
      <c r="A428" s="119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</row>
    <row r="429" spans="1:11" x14ac:dyDescent="0.2">
      <c r="A429" s="119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</row>
    <row r="430" spans="1:11" x14ac:dyDescent="0.2">
      <c r="A430" s="119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</row>
    <row r="431" spans="1:11" x14ac:dyDescent="0.2">
      <c r="A431" s="119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</row>
    <row r="432" spans="1:11" x14ac:dyDescent="0.2">
      <c r="A432" s="119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</row>
    <row r="433" spans="1:11" x14ac:dyDescent="0.2">
      <c r="A433" s="119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</row>
    <row r="434" spans="1:11" x14ac:dyDescent="0.2">
      <c r="A434" s="119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</row>
    <row r="435" spans="1:11" x14ac:dyDescent="0.2">
      <c r="A435" s="119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</row>
    <row r="436" spans="1:11" x14ac:dyDescent="0.2">
      <c r="A436" s="119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</row>
    <row r="437" spans="1:11" x14ac:dyDescent="0.2">
      <c r="A437" s="119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</row>
    <row r="438" spans="1:11" x14ac:dyDescent="0.2">
      <c r="A438" s="119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</row>
    <row r="439" spans="1:11" x14ac:dyDescent="0.2">
      <c r="A439" s="119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</row>
    <row r="440" spans="1:11" x14ac:dyDescent="0.2">
      <c r="A440" s="119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</row>
    <row r="441" spans="1:11" x14ac:dyDescent="0.2">
      <c r="A441" s="119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</row>
    <row r="442" spans="1:11" x14ac:dyDescent="0.2">
      <c r="A442" s="119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</row>
    <row r="443" spans="1:11" x14ac:dyDescent="0.2">
      <c r="A443" s="119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</row>
    <row r="444" spans="1:11" x14ac:dyDescent="0.2">
      <c r="A444" s="119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</row>
    <row r="445" spans="1:11" x14ac:dyDescent="0.2">
      <c r="A445" s="119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</row>
    <row r="446" spans="1:11" x14ac:dyDescent="0.2">
      <c r="A446" s="119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</row>
    <row r="447" spans="1:11" x14ac:dyDescent="0.2">
      <c r="A447" s="119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</row>
    <row r="448" spans="1:11" x14ac:dyDescent="0.2">
      <c r="A448" s="119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</row>
    <row r="449" spans="1:11" x14ac:dyDescent="0.2">
      <c r="A449" s="119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</row>
    <row r="450" spans="1:11" x14ac:dyDescent="0.2">
      <c r="A450" s="119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</row>
    <row r="451" spans="1:11" x14ac:dyDescent="0.2">
      <c r="A451" s="119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</row>
    <row r="452" spans="1:11" x14ac:dyDescent="0.2">
      <c r="A452" s="119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</row>
    <row r="453" spans="1:11" x14ac:dyDescent="0.2">
      <c r="A453" s="119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</row>
    <row r="454" spans="1:11" x14ac:dyDescent="0.2">
      <c r="A454" s="119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</row>
    <row r="455" spans="1:11" x14ac:dyDescent="0.2">
      <c r="A455" s="119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</row>
    <row r="456" spans="1:11" x14ac:dyDescent="0.2">
      <c r="A456" s="119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</row>
    <row r="457" spans="1:11" x14ac:dyDescent="0.2">
      <c r="A457" s="119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</row>
    <row r="458" spans="1:11" x14ac:dyDescent="0.2">
      <c r="A458" s="119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</row>
    <row r="459" spans="1:11" x14ac:dyDescent="0.2">
      <c r="A459" s="119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</row>
    <row r="460" spans="1:11" x14ac:dyDescent="0.2">
      <c r="A460" s="119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</row>
    <row r="461" spans="1:11" x14ac:dyDescent="0.2">
      <c r="A461" s="119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</row>
    <row r="462" spans="1:11" x14ac:dyDescent="0.2">
      <c r="A462" s="119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</row>
    <row r="463" spans="1:11" x14ac:dyDescent="0.2">
      <c r="A463" s="119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</row>
    <row r="464" spans="1:11" x14ac:dyDescent="0.2">
      <c r="A464" s="119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</row>
    <row r="465" spans="1:11" x14ac:dyDescent="0.2">
      <c r="A465" s="119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</row>
    <row r="466" spans="1:11" x14ac:dyDescent="0.2">
      <c r="A466" s="119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</row>
    <row r="467" spans="1:11" x14ac:dyDescent="0.2">
      <c r="A467" s="119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</row>
    <row r="468" spans="1:11" x14ac:dyDescent="0.2">
      <c r="A468" s="119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</row>
    <row r="469" spans="1:11" x14ac:dyDescent="0.2">
      <c r="A469" s="119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</row>
    <row r="470" spans="1:11" x14ac:dyDescent="0.2">
      <c r="A470" s="119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</row>
    <row r="471" spans="1:11" x14ac:dyDescent="0.2">
      <c r="A471" s="119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</row>
    <row r="472" spans="1:11" x14ac:dyDescent="0.2">
      <c r="A472" s="119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</row>
    <row r="473" spans="1:11" x14ac:dyDescent="0.2">
      <c r="A473" s="119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</row>
    <row r="474" spans="1:11" x14ac:dyDescent="0.2">
      <c r="A474" s="119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</row>
    <row r="475" spans="1:11" x14ac:dyDescent="0.2">
      <c r="A475" s="119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</row>
    <row r="476" spans="1:11" x14ac:dyDescent="0.2">
      <c r="A476" s="119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</row>
    <row r="477" spans="1:11" x14ac:dyDescent="0.2">
      <c r="A477" s="119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</row>
    <row r="478" spans="1:11" x14ac:dyDescent="0.2">
      <c r="A478" s="119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</row>
    <row r="479" spans="1:11" x14ac:dyDescent="0.2">
      <c r="A479" s="119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</row>
    <row r="480" spans="1:11" x14ac:dyDescent="0.2">
      <c r="A480" s="119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</row>
    <row r="481" spans="1:11" x14ac:dyDescent="0.2">
      <c r="A481" s="119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</row>
    <row r="482" spans="1:11" x14ac:dyDescent="0.2">
      <c r="A482" s="119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</row>
    <row r="483" spans="1:11" x14ac:dyDescent="0.2">
      <c r="A483" s="119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</row>
    <row r="484" spans="1:11" x14ac:dyDescent="0.2">
      <c r="A484" s="119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</row>
    <row r="485" spans="1:11" x14ac:dyDescent="0.2">
      <c r="A485" s="119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</row>
    <row r="486" spans="1:11" x14ac:dyDescent="0.2">
      <c r="A486" s="119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</row>
    <row r="487" spans="1:11" x14ac:dyDescent="0.2">
      <c r="A487" s="119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</row>
    <row r="488" spans="1:11" x14ac:dyDescent="0.2">
      <c r="A488" s="119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</row>
    <row r="489" spans="1:11" x14ac:dyDescent="0.2">
      <c r="A489" s="119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</row>
    <row r="490" spans="1:11" x14ac:dyDescent="0.2">
      <c r="A490" s="119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</row>
    <row r="491" spans="1:11" x14ac:dyDescent="0.2">
      <c r="A491" s="119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</row>
    <row r="492" spans="1:11" x14ac:dyDescent="0.2">
      <c r="A492" s="119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</row>
    <row r="493" spans="1:11" x14ac:dyDescent="0.2">
      <c r="A493" s="119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</row>
    <row r="494" spans="1:11" x14ac:dyDescent="0.2">
      <c r="A494" s="119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</row>
    <row r="495" spans="1:11" x14ac:dyDescent="0.2">
      <c r="A495" s="119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</row>
    <row r="496" spans="1:11" x14ac:dyDescent="0.2">
      <c r="A496" s="119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</row>
    <row r="497" spans="1:11" x14ac:dyDescent="0.2">
      <c r="A497" s="119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</row>
    <row r="498" spans="1:11" x14ac:dyDescent="0.2">
      <c r="A498" s="119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</row>
    <row r="499" spans="1:11" x14ac:dyDescent="0.2">
      <c r="A499" s="119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</row>
    <row r="500" spans="1:11" x14ac:dyDescent="0.2">
      <c r="A500" s="119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</row>
    <row r="501" spans="1:11" x14ac:dyDescent="0.2">
      <c r="A501" s="119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</row>
    <row r="502" spans="1:11" x14ac:dyDescent="0.2">
      <c r="A502" s="119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</row>
    <row r="503" spans="1:11" x14ac:dyDescent="0.2">
      <c r="A503" s="119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</row>
    <row r="504" spans="1:11" x14ac:dyDescent="0.2">
      <c r="A504" s="119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</row>
    <row r="505" spans="1:11" x14ac:dyDescent="0.2">
      <c r="A505" s="119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</row>
    <row r="506" spans="1:11" x14ac:dyDescent="0.2">
      <c r="A506" s="119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</row>
    <row r="507" spans="1:11" x14ac:dyDescent="0.2">
      <c r="A507" s="119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</row>
    <row r="508" spans="1:11" x14ac:dyDescent="0.2">
      <c r="A508" s="119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</row>
    <row r="509" spans="1:11" x14ac:dyDescent="0.2">
      <c r="A509" s="119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</row>
    <row r="510" spans="1:11" x14ac:dyDescent="0.2">
      <c r="A510" s="119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</row>
    <row r="511" spans="1:11" x14ac:dyDescent="0.2">
      <c r="A511" s="119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</row>
    <row r="512" spans="1:11" x14ac:dyDescent="0.2">
      <c r="A512" s="119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</row>
    <row r="513" spans="1:11" x14ac:dyDescent="0.2">
      <c r="A513" s="119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</row>
    <row r="514" spans="1:11" x14ac:dyDescent="0.2">
      <c r="A514" s="119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</row>
    <row r="515" spans="1:11" x14ac:dyDescent="0.2">
      <c r="A515" s="119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</row>
    <row r="516" spans="1:11" x14ac:dyDescent="0.2">
      <c r="A516" s="119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</row>
    <row r="517" spans="1:11" x14ac:dyDescent="0.2">
      <c r="A517" s="119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</row>
    <row r="518" spans="1:11" x14ac:dyDescent="0.2">
      <c r="A518" s="119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</row>
    <row r="519" spans="1:11" x14ac:dyDescent="0.2">
      <c r="A519" s="119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</row>
    <row r="520" spans="1:11" x14ac:dyDescent="0.2">
      <c r="A520" s="119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</row>
    <row r="521" spans="1:11" x14ac:dyDescent="0.2">
      <c r="A521" s="119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</row>
    <row r="522" spans="1:11" x14ac:dyDescent="0.2">
      <c r="A522" s="119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</row>
    <row r="523" spans="1:11" x14ac:dyDescent="0.2">
      <c r="A523" s="119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</row>
    <row r="524" spans="1:11" x14ac:dyDescent="0.2">
      <c r="A524" s="119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</row>
    <row r="525" spans="1:11" x14ac:dyDescent="0.2">
      <c r="A525" s="119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</row>
    <row r="526" spans="1:11" x14ac:dyDescent="0.2">
      <c r="A526" s="119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</row>
    <row r="527" spans="1:11" x14ac:dyDescent="0.2">
      <c r="A527" s="119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</row>
    <row r="528" spans="1:11" x14ac:dyDescent="0.2">
      <c r="A528" s="119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</row>
    <row r="529" spans="1:11" x14ac:dyDescent="0.2">
      <c r="A529" s="119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</row>
    <row r="530" spans="1:11" x14ac:dyDescent="0.2">
      <c r="A530" s="119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</row>
    <row r="531" spans="1:11" x14ac:dyDescent="0.2">
      <c r="A531" s="119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</row>
    <row r="532" spans="1:11" x14ac:dyDescent="0.2">
      <c r="A532" s="119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</row>
    <row r="533" spans="1:11" x14ac:dyDescent="0.2">
      <c r="A533" s="119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</row>
    <row r="534" spans="1:11" x14ac:dyDescent="0.2">
      <c r="A534" s="119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</row>
    <row r="535" spans="1:11" x14ac:dyDescent="0.2">
      <c r="A535" s="119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</row>
    <row r="536" spans="1:11" x14ac:dyDescent="0.2">
      <c r="A536" s="119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</row>
    <row r="537" spans="1:11" x14ac:dyDescent="0.2">
      <c r="A537" s="119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</row>
    <row r="538" spans="1:11" x14ac:dyDescent="0.2">
      <c r="A538" s="119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</row>
    <row r="539" spans="1:11" x14ac:dyDescent="0.2">
      <c r="A539" s="119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</row>
    <row r="540" spans="1:11" x14ac:dyDescent="0.2">
      <c r="A540" s="11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</row>
    <row r="541" spans="1:11" x14ac:dyDescent="0.2">
      <c r="A541" s="119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</row>
    <row r="542" spans="1:11" x14ac:dyDescent="0.2">
      <c r="A542" s="11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</row>
    <row r="543" spans="1:11" x14ac:dyDescent="0.2">
      <c r="A543" s="119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</row>
    <row r="544" spans="1:11" x14ac:dyDescent="0.2">
      <c r="A544" s="119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</row>
    <row r="545" spans="1:11" x14ac:dyDescent="0.2">
      <c r="A545" s="119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</row>
    <row r="546" spans="1:11" x14ac:dyDescent="0.2">
      <c r="A546" s="119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</row>
    <row r="547" spans="1:11" x14ac:dyDescent="0.2">
      <c r="A547" s="119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</row>
    <row r="548" spans="1:11" x14ac:dyDescent="0.2">
      <c r="A548" s="119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</row>
    <row r="549" spans="1:11" x14ac:dyDescent="0.2">
      <c r="A549" s="119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</row>
    <row r="550" spans="1:11" x14ac:dyDescent="0.2">
      <c r="A550" s="119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</row>
    <row r="551" spans="1:11" x14ac:dyDescent="0.2">
      <c r="A551" s="119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</row>
    <row r="552" spans="1:11" x14ac:dyDescent="0.2">
      <c r="A552" s="119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</row>
    <row r="553" spans="1:11" x14ac:dyDescent="0.2">
      <c r="A553" s="119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</row>
    <row r="554" spans="1:11" x14ac:dyDescent="0.2">
      <c r="A554" s="119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</row>
    <row r="555" spans="1:11" x14ac:dyDescent="0.2">
      <c r="A555" s="119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</row>
    <row r="556" spans="1:11" x14ac:dyDescent="0.2">
      <c r="A556" s="119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</row>
    <row r="557" spans="1:11" x14ac:dyDescent="0.2">
      <c r="A557" s="119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</row>
    <row r="558" spans="1:11" x14ac:dyDescent="0.2">
      <c r="A558" s="119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</row>
    <row r="559" spans="1:11" x14ac:dyDescent="0.2">
      <c r="A559" s="119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</row>
    <row r="560" spans="1:11" x14ac:dyDescent="0.2">
      <c r="A560" s="119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</row>
    <row r="561" spans="1:11" x14ac:dyDescent="0.2">
      <c r="A561" s="119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</row>
    <row r="562" spans="1:11" x14ac:dyDescent="0.2">
      <c r="A562" s="119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</row>
    <row r="563" spans="1:11" x14ac:dyDescent="0.2">
      <c r="A563" s="119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</row>
    <row r="564" spans="1:11" x14ac:dyDescent="0.2">
      <c r="A564" s="119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</row>
    <row r="565" spans="1:11" x14ac:dyDescent="0.2">
      <c r="A565" s="119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</row>
    <row r="566" spans="1:11" x14ac:dyDescent="0.2">
      <c r="A566" s="119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</row>
    <row r="567" spans="1:11" x14ac:dyDescent="0.2">
      <c r="A567" s="119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</row>
    <row r="568" spans="1:11" x14ac:dyDescent="0.2">
      <c r="A568" s="119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</row>
    <row r="569" spans="1:11" x14ac:dyDescent="0.2">
      <c r="A569" s="119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</row>
    <row r="570" spans="1:11" x14ac:dyDescent="0.2">
      <c r="A570" s="119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</row>
    <row r="571" spans="1:11" x14ac:dyDescent="0.2">
      <c r="A571" s="119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</row>
    <row r="572" spans="1:11" x14ac:dyDescent="0.2">
      <c r="A572" s="119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</row>
    <row r="573" spans="1:11" x14ac:dyDescent="0.2">
      <c r="A573" s="119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</row>
    <row r="574" spans="1:11" x14ac:dyDescent="0.2">
      <c r="A574" s="119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</row>
    <row r="575" spans="1:11" x14ac:dyDescent="0.2">
      <c r="A575" s="119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</row>
    <row r="576" spans="1:11" x14ac:dyDescent="0.2">
      <c r="A576" s="119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</row>
    <row r="577" spans="1:11" x14ac:dyDescent="0.2">
      <c r="A577" s="119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</row>
    <row r="578" spans="1:11" x14ac:dyDescent="0.2">
      <c r="A578" s="119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</row>
    <row r="579" spans="1:11" x14ac:dyDescent="0.2">
      <c r="A579" s="119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</row>
    <row r="580" spans="1:11" x14ac:dyDescent="0.2">
      <c r="A580" s="119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</row>
    <row r="581" spans="1:11" x14ac:dyDescent="0.2">
      <c r="A581" s="119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</row>
    <row r="582" spans="1:11" x14ac:dyDescent="0.2">
      <c r="A582" s="119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</row>
    <row r="583" spans="1:11" x14ac:dyDescent="0.2">
      <c r="A583" s="119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</row>
    <row r="584" spans="1:11" x14ac:dyDescent="0.2">
      <c r="A584" s="119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</row>
    <row r="585" spans="1:11" x14ac:dyDescent="0.2">
      <c r="A585" s="119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</row>
    <row r="586" spans="1:11" x14ac:dyDescent="0.2">
      <c r="A586" s="119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</row>
    <row r="587" spans="1:11" x14ac:dyDescent="0.2">
      <c r="A587" s="119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</row>
    <row r="588" spans="1:11" x14ac:dyDescent="0.2">
      <c r="A588" s="119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</row>
    <row r="589" spans="1:11" x14ac:dyDescent="0.2">
      <c r="A589" s="119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</row>
    <row r="590" spans="1:11" x14ac:dyDescent="0.2">
      <c r="A590" s="119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</row>
    <row r="591" spans="1:11" x14ac:dyDescent="0.2">
      <c r="A591" s="119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</row>
    <row r="592" spans="1:11" x14ac:dyDescent="0.2">
      <c r="A592" s="119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</row>
    <row r="593" spans="1:11" x14ac:dyDescent="0.2">
      <c r="A593" s="119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</row>
    <row r="594" spans="1:11" x14ac:dyDescent="0.2">
      <c r="A594" s="119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</row>
    <row r="595" spans="1:11" x14ac:dyDescent="0.2">
      <c r="A595" s="119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</row>
    <row r="596" spans="1:11" x14ac:dyDescent="0.2">
      <c r="A596" s="119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</row>
    <row r="597" spans="1:11" x14ac:dyDescent="0.2">
      <c r="A597" s="119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</row>
    <row r="598" spans="1:11" x14ac:dyDescent="0.2">
      <c r="A598" s="119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</row>
    <row r="599" spans="1:11" x14ac:dyDescent="0.2">
      <c r="A599" s="119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</row>
    <row r="600" spans="1:11" x14ac:dyDescent="0.2">
      <c r="A600" s="119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</row>
    <row r="601" spans="1:11" x14ac:dyDescent="0.2">
      <c r="A601" s="119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</row>
    <row r="602" spans="1:11" x14ac:dyDescent="0.2">
      <c r="A602" s="119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</row>
    <row r="603" spans="1:11" x14ac:dyDescent="0.2">
      <c r="A603" s="119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</row>
    <row r="604" spans="1:11" x14ac:dyDescent="0.2">
      <c r="A604" s="119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</row>
    <row r="605" spans="1:11" x14ac:dyDescent="0.2">
      <c r="A605" s="119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</row>
    <row r="606" spans="1:11" x14ac:dyDescent="0.2">
      <c r="A606" s="119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</row>
    <row r="607" spans="1:11" x14ac:dyDescent="0.2">
      <c r="A607" s="119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</row>
    <row r="608" spans="1:11" x14ac:dyDescent="0.2">
      <c r="A608" s="119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</row>
    <row r="609" spans="1:11" x14ac:dyDescent="0.2">
      <c r="A609" s="119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</row>
    <row r="610" spans="1:11" x14ac:dyDescent="0.2">
      <c r="A610" s="119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</row>
    <row r="611" spans="1:11" x14ac:dyDescent="0.2">
      <c r="A611" s="119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</row>
    <row r="612" spans="1:11" x14ac:dyDescent="0.2">
      <c r="A612" s="119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</row>
    <row r="613" spans="1:11" x14ac:dyDescent="0.2">
      <c r="A613" s="119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</row>
    <row r="614" spans="1:11" x14ac:dyDescent="0.2">
      <c r="A614" s="119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</row>
    <row r="615" spans="1:11" x14ac:dyDescent="0.2">
      <c r="A615" s="119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</row>
    <row r="616" spans="1:11" x14ac:dyDescent="0.2">
      <c r="A616" s="119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</row>
    <row r="617" spans="1:11" x14ac:dyDescent="0.2">
      <c r="A617" s="119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</row>
    <row r="618" spans="1:11" x14ac:dyDescent="0.2">
      <c r="A618" s="119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</row>
    <row r="619" spans="1:11" x14ac:dyDescent="0.2">
      <c r="A619" s="119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</row>
    <row r="620" spans="1:11" x14ac:dyDescent="0.2">
      <c r="A620" s="119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</row>
    <row r="621" spans="1:11" x14ac:dyDescent="0.2">
      <c r="A621" s="119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</row>
    <row r="622" spans="1:11" x14ac:dyDescent="0.2">
      <c r="A622" s="119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</row>
    <row r="623" spans="1:11" x14ac:dyDescent="0.2">
      <c r="A623" s="119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</row>
    <row r="624" spans="1:11" x14ac:dyDescent="0.2">
      <c r="A624" s="119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</row>
    <row r="625" spans="1:11" x14ac:dyDescent="0.2">
      <c r="A625" s="119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</row>
    <row r="626" spans="1:11" x14ac:dyDescent="0.2">
      <c r="A626" s="119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</row>
    <row r="627" spans="1:11" x14ac:dyDescent="0.2">
      <c r="A627" s="119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</row>
    <row r="628" spans="1:11" x14ac:dyDescent="0.2">
      <c r="A628" s="119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</row>
  </sheetData>
  <sheetProtection password="E72E" sheet="1"/>
  <mergeCells count="23">
    <mergeCell ref="E10:F10"/>
    <mergeCell ref="E236:F236"/>
    <mergeCell ref="E95:F95"/>
    <mergeCell ref="E92:F92"/>
    <mergeCell ref="D94:E94"/>
    <mergeCell ref="D91:E91"/>
    <mergeCell ref="F91:G91"/>
    <mergeCell ref="F94:G94"/>
    <mergeCell ref="E89:F89"/>
    <mergeCell ref="D169:E169"/>
    <mergeCell ref="F169:G169"/>
    <mergeCell ref="E167:F167"/>
    <mergeCell ref="E170:F170"/>
    <mergeCell ref="D12:E12"/>
    <mergeCell ref="E242:F242"/>
    <mergeCell ref="D15:E15"/>
    <mergeCell ref="F12:G12"/>
    <mergeCell ref="F238:G238"/>
    <mergeCell ref="F241:G241"/>
    <mergeCell ref="D241:E241"/>
    <mergeCell ref="D238:E238"/>
    <mergeCell ref="F15:G15"/>
    <mergeCell ref="E16:G16"/>
  </mergeCells>
  <phoneticPr fontId="2" type="noConversion"/>
  <pageMargins left="0" right="0" top="0.25" bottom="0.25" header="0.5" footer="0.5"/>
  <pageSetup scale="94" orientation="portrait" r:id="rId1"/>
  <headerFooter alignWithMargins="0"/>
  <rowBreaks count="4" manualBreakCount="4">
    <brk id="79" max="16383" man="1"/>
    <brk id="157" max="16383" man="1"/>
    <brk id="225" max="16383" man="1"/>
    <brk id="290" max="16383" man="1"/>
  </rowBreaks>
  <colBreaks count="1" manualBreakCount="1">
    <brk id="1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AY1079"/>
  <sheetViews>
    <sheetView view="pageLayout" zoomScaleNormal="125" workbookViewId="0">
      <selection activeCell="A43" sqref="A43"/>
    </sheetView>
  </sheetViews>
  <sheetFormatPr defaultRowHeight="12.75" x14ac:dyDescent="0.2"/>
  <cols>
    <col min="1" max="1" width="10.5703125" style="5" bestFit="1" customWidth="1"/>
    <col min="2" max="2" width="10.140625" bestFit="1" customWidth="1"/>
    <col min="3" max="3" width="10.7109375" customWidth="1"/>
    <col min="4" max="4" width="6.85546875" customWidth="1"/>
    <col min="5" max="5" width="8.7109375" customWidth="1"/>
    <col min="6" max="6" width="9.7109375" customWidth="1"/>
    <col min="7" max="7" width="8.85546875" customWidth="1"/>
    <col min="8" max="8" width="11.5703125" customWidth="1"/>
    <col min="9" max="9" width="6.5703125" customWidth="1"/>
    <col min="10" max="10" width="9.42578125" customWidth="1"/>
    <col min="11" max="11" width="11.85546875" customWidth="1"/>
    <col min="12" max="16" width="9.140625" customWidth="1"/>
    <col min="17" max="17" width="10.42578125" customWidth="1"/>
    <col min="18" max="21" width="9.140625" customWidth="1"/>
    <col min="22" max="22" width="8.5703125" customWidth="1"/>
    <col min="23" max="44" width="9.140625" hidden="1" customWidth="1"/>
  </cols>
  <sheetData>
    <row r="1" spans="1:44" ht="11.1" customHeight="1" x14ac:dyDescent="0.2">
      <c r="A1" s="302" t="s">
        <v>345</v>
      </c>
      <c r="B1" s="98"/>
      <c r="C1" s="98"/>
      <c r="D1" s="98"/>
      <c r="E1" s="98"/>
      <c r="F1" s="98"/>
      <c r="G1" s="303" t="s">
        <v>346</v>
      </c>
      <c r="H1" s="360">
        <f ca="1">'Info Page'!H6</f>
        <v>42823.62944016204</v>
      </c>
      <c r="I1" s="303" t="s">
        <v>347</v>
      </c>
      <c r="J1" s="361">
        <f>'Info Page'!D82</f>
        <v>0</v>
      </c>
      <c r="K1" s="98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1:44" ht="7.35" customHeight="1" x14ac:dyDescent="0.2">
      <c r="A2" s="362"/>
      <c r="B2" s="98"/>
      <c r="C2" s="98"/>
      <c r="D2" s="98"/>
      <c r="E2" s="98"/>
      <c r="F2" s="154"/>
      <c r="G2" s="154"/>
      <c r="H2" s="154"/>
      <c r="I2" s="154"/>
      <c r="J2" s="98"/>
      <c r="K2" s="98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</row>
    <row r="3" spans="1:44" ht="11.1" customHeight="1" x14ac:dyDescent="0.2">
      <c r="A3" s="362"/>
      <c r="B3" s="98"/>
      <c r="C3" s="98"/>
      <c r="D3" s="98"/>
      <c r="E3" s="98"/>
      <c r="F3" s="303" t="s">
        <v>348</v>
      </c>
      <c r="G3" s="1827">
        <f>'Info Page'!C48</f>
        <v>0</v>
      </c>
      <c r="H3" s="1827"/>
      <c r="I3" s="303" t="s">
        <v>355</v>
      </c>
      <c r="J3" s="363">
        <f>'Info Page'!E48</f>
        <v>0</v>
      </c>
      <c r="K3" s="98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4" spans="1:44" ht="11.1" customHeight="1" x14ac:dyDescent="0.2">
      <c r="A4" s="362"/>
      <c r="B4" s="98"/>
      <c r="C4" s="98"/>
      <c r="D4" s="98"/>
      <c r="E4" s="98"/>
      <c r="F4" s="303" t="s">
        <v>353</v>
      </c>
      <c r="G4" s="1769">
        <f>'Info Page'!C49</f>
        <v>0</v>
      </c>
      <c r="H4" s="1769"/>
      <c r="I4" s="303" t="s">
        <v>354</v>
      </c>
      <c r="J4" s="365">
        <f>'Info Page'!E49</f>
        <v>0</v>
      </c>
      <c r="K4" s="98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</row>
    <row r="5" spans="1:44" ht="11.1" customHeight="1" x14ac:dyDescent="0.2">
      <c r="A5" s="362"/>
      <c r="B5" s="98"/>
      <c r="C5" s="98"/>
      <c r="D5" s="98"/>
      <c r="E5" s="98"/>
      <c r="F5" s="303" t="s">
        <v>351</v>
      </c>
      <c r="G5" s="1769">
        <f>'Info Page'!C52</f>
        <v>0</v>
      </c>
      <c r="H5" s="1769"/>
      <c r="I5" s="303" t="s">
        <v>350</v>
      </c>
      <c r="J5" s="365">
        <f>'Info Page'!E52</f>
        <v>0</v>
      </c>
      <c r="K5" s="98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</row>
    <row r="6" spans="1:44" ht="17.100000000000001" customHeight="1" x14ac:dyDescent="0.3">
      <c r="A6" s="301"/>
      <c r="B6" s="98"/>
      <c r="C6" s="98"/>
      <c r="D6" s="98"/>
      <c r="E6" s="98"/>
      <c r="F6" s="366" t="s">
        <v>757</v>
      </c>
      <c r="G6" s="98"/>
      <c r="H6" s="367"/>
      <c r="I6" s="272"/>
      <c r="J6" s="368" t="s">
        <v>513</v>
      </c>
      <c r="K6" s="821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</row>
    <row r="7" spans="1:44" ht="12.6" customHeight="1" thickBot="1" x14ac:dyDescent="0.25">
      <c r="A7" s="301"/>
      <c r="B7" s="98"/>
      <c r="C7" s="370" t="s">
        <v>352</v>
      </c>
      <c r="D7" s="555">
        <f>'Info Page'!C6</f>
        <v>0</v>
      </c>
      <c r="E7" s="272"/>
      <c r="F7" s="98"/>
      <c r="G7" s="272"/>
      <c r="H7" s="273"/>
      <c r="I7" s="273"/>
      <c r="J7" s="408" t="s">
        <v>1042</v>
      </c>
      <c r="K7" s="1637">
        <f>'Info Page'!F81</f>
        <v>0</v>
      </c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</row>
    <row r="8" spans="1:44" ht="11.1" customHeight="1" thickBot="1" x14ac:dyDescent="0.25">
      <c r="A8" s="806"/>
      <c r="B8" s="730"/>
      <c r="C8" s="730"/>
      <c r="D8" s="730"/>
      <c r="E8" s="730"/>
      <c r="F8" s="730"/>
      <c r="G8" s="730"/>
      <c r="H8" s="730"/>
      <c r="I8" s="579"/>
      <c r="J8" s="579"/>
      <c r="K8" s="1636" t="s">
        <v>100</v>
      </c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</row>
    <row r="9" spans="1:44" ht="12" customHeight="1" thickBot="1" x14ac:dyDescent="0.25">
      <c r="A9" s="615" t="s">
        <v>356</v>
      </c>
      <c r="B9" s="331"/>
      <c r="C9" s="330"/>
      <c r="D9" s="330" t="s">
        <v>357</v>
      </c>
      <c r="E9" s="330" t="s">
        <v>358</v>
      </c>
      <c r="F9" s="331"/>
      <c r="G9" s="331"/>
      <c r="H9" s="378" t="s">
        <v>637</v>
      </c>
      <c r="I9" s="379" t="s">
        <v>349</v>
      </c>
      <c r="J9" s="379" t="s">
        <v>98</v>
      </c>
      <c r="K9" s="756" t="s">
        <v>99</v>
      </c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</row>
    <row r="10" spans="1:44" ht="12" customHeight="1" thickBot="1" x14ac:dyDescent="0.25">
      <c r="A10" s="1828">
        <f>'Info Page'!D84</f>
        <v>0</v>
      </c>
      <c r="B10" s="1818"/>
      <c r="C10" s="1819"/>
      <c r="D10" s="1403">
        <f>'Info Page'!D81</f>
        <v>0</v>
      </c>
      <c r="E10" s="365">
        <f>'Info Page'!D79</f>
        <v>0</v>
      </c>
      <c r="F10" s="385"/>
      <c r="G10" s="385"/>
      <c r="H10" s="923">
        <f>'Info Page'!D64</f>
        <v>0</v>
      </c>
      <c r="I10" s="924">
        <f>'Info Page'!D65</f>
        <v>0</v>
      </c>
      <c r="J10" s="925">
        <f>'Info Page'!D69</f>
        <v>0</v>
      </c>
      <c r="K10" s="926">
        <f>'Info Page'!E14</f>
        <v>0</v>
      </c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</row>
    <row r="11" spans="1:44" ht="12" customHeight="1" x14ac:dyDescent="0.2">
      <c r="A11" s="615" t="s">
        <v>608</v>
      </c>
      <c r="B11" s="388"/>
      <c r="C11" s="388"/>
      <c r="D11" s="609"/>
      <c r="E11" s="388"/>
      <c r="F11" s="330"/>
      <c r="G11" s="331"/>
      <c r="H11" s="808"/>
      <c r="I11" s="809" t="s">
        <v>569</v>
      </c>
      <c r="J11" s="1915">
        <f>'Info Page'!C96</f>
        <v>0</v>
      </c>
      <c r="K11" s="1916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44" ht="12" customHeight="1" x14ac:dyDescent="0.2">
      <c r="A12" s="822">
        <f>'Info Page'!C10</f>
        <v>0</v>
      </c>
      <c r="B12" s="1769">
        <f>'Info Page'!C11</f>
        <v>0</v>
      </c>
      <c r="C12" s="1769"/>
      <c r="D12" s="1923"/>
      <c r="E12" s="411" t="s">
        <v>764</v>
      </c>
      <c r="F12" s="810">
        <f>'Info Page'!C21</f>
        <v>0</v>
      </c>
      <c r="G12" s="807"/>
      <c r="H12" s="811"/>
      <c r="I12" s="419" t="s">
        <v>128</v>
      </c>
      <c r="J12" s="1917">
        <f>'Info Page'!C109</f>
        <v>0</v>
      </c>
      <c r="K12" s="1918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</row>
    <row r="13" spans="1:44" ht="12" customHeight="1" x14ac:dyDescent="0.2">
      <c r="A13" s="812"/>
      <c r="B13" s="331"/>
      <c r="C13" s="331"/>
      <c r="D13" s="609"/>
      <c r="E13" s="411" t="s">
        <v>765</v>
      </c>
      <c r="F13" s="810">
        <f>'Info Page'!C20</f>
        <v>0</v>
      </c>
      <c r="G13" s="609"/>
      <c r="H13" s="524"/>
      <c r="I13" s="419" t="s">
        <v>338</v>
      </c>
      <c r="J13" s="1917">
        <f>'Info Page'!C110</f>
        <v>0</v>
      </c>
      <c r="K13" s="1918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</row>
    <row r="14" spans="1:44" ht="12" customHeight="1" x14ac:dyDescent="0.2">
      <c r="A14" s="813"/>
      <c r="B14" s="609"/>
      <c r="C14" s="609"/>
      <c r="D14" s="296" t="s">
        <v>122</v>
      </c>
      <c r="E14" s="1768">
        <f>'Info Page'!C22</f>
        <v>0</v>
      </c>
      <c r="F14" s="1769"/>
      <c r="G14" s="1769"/>
      <c r="H14" s="814" t="s">
        <v>671</v>
      </c>
      <c r="I14" s="960">
        <f>'Info Page'!C95</f>
        <v>0</v>
      </c>
      <c r="J14" s="917"/>
      <c r="K14" s="959">
        <f>'Info Page'!C94</f>
        <v>0</v>
      </c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</row>
    <row r="15" spans="1:44" ht="12" customHeight="1" x14ac:dyDescent="0.2">
      <c r="A15" s="615" t="s">
        <v>608</v>
      </c>
      <c r="B15" s="388"/>
      <c r="C15" s="388"/>
      <c r="D15" s="609"/>
      <c r="E15" s="388"/>
      <c r="F15" s="609"/>
      <c r="G15" s="331"/>
      <c r="H15" s="815" t="s">
        <v>1658</v>
      </c>
      <c r="I15" s="1924">
        <f>'Info Page'!C99</f>
        <v>0</v>
      </c>
      <c r="J15" s="1924"/>
      <c r="K15" s="1925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</row>
    <row r="16" spans="1:44" ht="12" customHeight="1" x14ac:dyDescent="0.2">
      <c r="A16" s="822">
        <f>'Info Page'!C13</f>
        <v>0</v>
      </c>
      <c r="B16" s="1769">
        <f>'Info Page'!C14</f>
        <v>0</v>
      </c>
      <c r="C16" s="1769"/>
      <c r="D16" s="1923"/>
      <c r="E16" s="330" t="s">
        <v>764</v>
      </c>
      <c r="F16" s="1829">
        <f>'Info Page'!C25</f>
        <v>0</v>
      </c>
      <c r="G16" s="1830"/>
      <c r="H16" s="580"/>
      <c r="I16" s="1925">
        <f>'Info Page'!C104</f>
        <v>0</v>
      </c>
      <c r="J16" s="1925"/>
      <c r="K16" s="1925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</row>
    <row r="17" spans="1:44" ht="12" customHeight="1" x14ac:dyDescent="0.2">
      <c r="A17" s="812"/>
      <c r="B17" s="331"/>
      <c r="C17" s="331"/>
      <c r="D17" s="609"/>
      <c r="E17" s="330" t="s">
        <v>766</v>
      </c>
      <c r="F17" s="1829">
        <f>'Info Page'!C24</f>
        <v>0</v>
      </c>
      <c r="G17" s="1830"/>
      <c r="H17" s="1518"/>
      <c r="I17" s="1926"/>
      <c r="J17" s="1926"/>
      <c r="K17" s="1927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</row>
    <row r="18" spans="1:44" ht="12" customHeight="1" x14ac:dyDescent="0.2">
      <c r="A18" s="813"/>
      <c r="B18" s="609"/>
      <c r="C18" s="609"/>
      <c r="D18" s="296" t="s">
        <v>122</v>
      </c>
      <c r="E18" s="1768">
        <f>'Info Page'!C26</f>
        <v>0</v>
      </c>
      <c r="F18" s="1769"/>
      <c r="G18" s="1769"/>
      <c r="H18" s="815" t="s">
        <v>65</v>
      </c>
      <c r="I18" s="960">
        <f>'Info Page'!C100</f>
        <v>0</v>
      </c>
      <c r="J18" s="415"/>
      <c r="K18" s="918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</row>
    <row r="19" spans="1:44" ht="12" customHeight="1" thickBot="1" x14ac:dyDescent="0.25">
      <c r="A19" s="816"/>
      <c r="B19" s="592"/>
      <c r="C19" s="592"/>
      <c r="D19" s="592"/>
      <c r="E19" s="592"/>
      <c r="F19" s="592"/>
      <c r="G19" s="592"/>
      <c r="H19" s="815" t="s">
        <v>1662</v>
      </c>
      <c r="I19" s="960">
        <f>FIREPLACEUPGRADE</f>
        <v>0</v>
      </c>
      <c r="J19" s="919"/>
      <c r="K19" s="920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</row>
    <row r="20" spans="1:44" ht="12" customHeight="1" x14ac:dyDescent="0.2">
      <c r="A20" s="615" t="s">
        <v>508</v>
      </c>
      <c r="B20" s="1919">
        <f>'Info Page'!D80</f>
        <v>0</v>
      </c>
      <c r="C20" s="1919"/>
      <c r="D20" s="296" t="s">
        <v>509</v>
      </c>
      <c r="E20" s="361">
        <f>'Info Page'!C93</f>
        <v>0</v>
      </c>
      <c r="F20" s="331"/>
      <c r="G20" s="331"/>
      <c r="H20" s="1507" t="s">
        <v>664</v>
      </c>
      <c r="I20" s="1509">
        <f>'Info Page'!C128</f>
        <v>0</v>
      </c>
      <c r="J20" s="415"/>
      <c r="K20" s="920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</row>
    <row r="21" spans="1:44" ht="9.75" customHeight="1" thickBot="1" x14ac:dyDescent="0.25">
      <c r="A21" s="817"/>
      <c r="B21" s="331"/>
      <c r="C21" s="331"/>
      <c r="D21" s="331"/>
      <c r="E21" s="331"/>
      <c r="F21" s="331"/>
      <c r="G21" s="331"/>
      <c r="H21" s="1508" t="s">
        <v>142</v>
      </c>
      <c r="I21" s="1510">
        <f>'Info Page'!C146</f>
        <v>0</v>
      </c>
      <c r="J21" s="921"/>
      <c r="K21" s="92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</row>
    <row r="22" spans="1:44" ht="11.1" customHeight="1" x14ac:dyDescent="0.2">
      <c r="A22" s="427" t="s">
        <v>62</v>
      </c>
      <c r="B22" s="330"/>
      <c r="C22" s="818"/>
      <c r="D22" s="331"/>
      <c r="E22" s="331"/>
      <c r="F22" s="331"/>
      <c r="G22" s="331"/>
      <c r="K22" s="1522" t="s">
        <v>1688</v>
      </c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</row>
    <row r="23" spans="1:44" ht="11.1" customHeight="1" x14ac:dyDescent="0.2">
      <c r="A23" s="819"/>
      <c r="B23" s="599">
        <f>'Info Page'!C92</f>
        <v>0</v>
      </c>
      <c r="C23" s="330"/>
      <c r="D23" s="331"/>
      <c r="E23" s="331"/>
      <c r="F23" s="331"/>
      <c r="G23" s="331"/>
      <c r="H23" s="331"/>
      <c r="I23" s="1519" t="str">
        <f>'Info Page'!B92</f>
        <v>Base Price:</v>
      </c>
      <c r="J23" s="1521">
        <f>'Info Page'!C92</f>
        <v>0</v>
      </c>
      <c r="K23" s="1520">
        <f ca="1">NOW()</f>
        <v>42823.62944016204</v>
      </c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</row>
    <row r="24" spans="1:44" ht="3" customHeight="1" thickBot="1" x14ac:dyDescent="0.25">
      <c r="A24" s="819"/>
      <c r="B24" s="583"/>
      <c r="C24" s="330"/>
      <c r="D24" s="331"/>
      <c r="E24" s="331"/>
      <c r="F24" s="331"/>
      <c r="G24" s="331"/>
      <c r="H24" s="331"/>
      <c r="I24" s="408"/>
      <c r="J24" s="308"/>
      <c r="K24" s="823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</row>
    <row r="25" spans="1:44" ht="15" customHeight="1" thickBot="1" x14ac:dyDescent="0.25">
      <c r="A25" s="1836" t="s">
        <v>713</v>
      </c>
      <c r="B25" s="1837"/>
      <c r="C25" s="1837"/>
      <c r="D25" s="1837"/>
      <c r="E25" s="1837"/>
      <c r="F25" s="1837"/>
      <c r="G25" s="1837"/>
      <c r="H25" s="1837"/>
      <c r="I25" s="1837"/>
      <c r="J25" s="1837"/>
      <c r="K25" s="1838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</row>
    <row r="26" spans="1:44" ht="3" customHeight="1" x14ac:dyDescent="0.25">
      <c r="A26" s="738"/>
      <c r="B26" s="739"/>
      <c r="C26" s="739"/>
      <c r="D26" s="739"/>
      <c r="E26" s="739"/>
      <c r="F26" s="739"/>
      <c r="G26" s="739"/>
      <c r="H26" s="739"/>
      <c r="I26" s="739"/>
      <c r="J26" s="739"/>
      <c r="K26" s="758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</row>
    <row r="27" spans="1:44" ht="11.1" customHeight="1" x14ac:dyDescent="0.25">
      <c r="A27" s="734" t="s">
        <v>779</v>
      </c>
      <c r="B27" s="400"/>
      <c r="C27" s="589"/>
      <c r="D27" s="589"/>
      <c r="E27" s="589"/>
      <c r="F27" s="589"/>
      <c r="G27" s="589"/>
      <c r="H27" s="589"/>
      <c r="I27" s="589"/>
      <c r="J27" s="589"/>
      <c r="K27" s="75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</row>
    <row r="28" spans="1:44" ht="11.1" customHeight="1" x14ac:dyDescent="0.2">
      <c r="A28" s="734" t="s">
        <v>61</v>
      </c>
      <c r="B28" s="1839" t="s">
        <v>721</v>
      </c>
      <c r="C28" s="1839"/>
      <c r="D28" s="1839"/>
      <c r="E28" s="1839"/>
      <c r="F28" s="1839"/>
      <c r="G28" s="1839"/>
      <c r="H28" s="1839"/>
      <c r="I28" s="1839"/>
      <c r="J28" s="1839"/>
      <c r="K28" s="1840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</row>
    <row r="29" spans="1:44" ht="11.1" customHeight="1" x14ac:dyDescent="0.2">
      <c r="A29" s="735" t="s">
        <v>727</v>
      </c>
      <c r="B29" s="1841" t="s">
        <v>1044</v>
      </c>
      <c r="C29" s="1841"/>
      <c r="D29" s="1841"/>
      <c r="E29" s="1841"/>
      <c r="F29" s="1841"/>
      <c r="G29" s="1841"/>
      <c r="H29" s="1841"/>
      <c r="I29" s="1841"/>
      <c r="J29" s="1841"/>
      <c r="K29" s="184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</row>
    <row r="30" spans="1:44" ht="11.1" customHeight="1" x14ac:dyDescent="0.2">
      <c r="A30" s="820"/>
      <c r="B30" s="1841" t="s">
        <v>984</v>
      </c>
      <c r="C30" s="1841"/>
      <c r="D30" s="1841"/>
      <c r="E30" s="1841"/>
      <c r="F30" s="1841"/>
      <c r="G30" s="1841"/>
      <c r="H30" s="1841"/>
      <c r="I30" s="1841"/>
      <c r="J30" s="1841"/>
      <c r="K30" s="184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</row>
    <row r="31" spans="1:44" ht="11.1" customHeight="1" x14ac:dyDescent="0.2">
      <c r="A31" s="736"/>
      <c r="B31" s="1841" t="s">
        <v>1045</v>
      </c>
      <c r="C31" s="1841"/>
      <c r="D31" s="1841"/>
      <c r="E31" s="1841"/>
      <c r="F31" s="1841"/>
      <c r="G31" s="1841"/>
      <c r="H31" s="1841"/>
      <c r="I31" s="1841"/>
      <c r="J31" s="1841"/>
      <c r="K31" s="184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</row>
    <row r="32" spans="1:44" ht="11.1" customHeight="1" x14ac:dyDescent="0.2">
      <c r="A32" s="813"/>
      <c r="B32" s="1841" t="s">
        <v>985</v>
      </c>
      <c r="C32" s="1841"/>
      <c r="D32" s="1841"/>
      <c r="E32" s="1841"/>
      <c r="F32" s="1841"/>
      <c r="G32" s="1841"/>
      <c r="H32" s="1841"/>
      <c r="I32" s="1841"/>
      <c r="J32" s="1841"/>
      <c r="K32" s="1842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</row>
    <row r="33" spans="1:44" ht="11.1" customHeight="1" x14ac:dyDescent="0.2">
      <c r="A33" s="736" t="s">
        <v>515</v>
      </c>
      <c r="B33" s="1841" t="s">
        <v>1836</v>
      </c>
      <c r="C33" s="1841"/>
      <c r="D33" s="1841"/>
      <c r="E33" s="1841"/>
      <c r="F33" s="1841"/>
      <c r="G33" s="1841"/>
      <c r="H33" s="1841"/>
      <c r="I33" s="1841"/>
      <c r="J33" s="1841"/>
      <c r="K33" s="1842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</row>
    <row r="34" spans="1:44" ht="11.1" customHeight="1" x14ac:dyDescent="0.2">
      <c r="A34" s="735" t="s">
        <v>1790</v>
      </c>
      <c r="B34" s="1841" t="s">
        <v>1837</v>
      </c>
      <c r="C34" s="1841"/>
      <c r="D34" s="1841"/>
      <c r="E34" s="1841"/>
      <c r="F34" s="1841"/>
      <c r="G34" s="1841"/>
      <c r="H34" s="1841"/>
      <c r="I34" s="1841"/>
      <c r="J34" s="1841"/>
      <c r="K34" s="1842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</row>
    <row r="35" spans="1:44" ht="11.1" customHeight="1" x14ac:dyDescent="0.2">
      <c r="A35" s="735" t="s">
        <v>714</v>
      </c>
      <c r="B35" s="1841" t="s">
        <v>1576</v>
      </c>
      <c r="C35" s="1841"/>
      <c r="D35" s="1841"/>
      <c r="E35" s="1841"/>
      <c r="F35" s="1841"/>
      <c r="G35" s="1841"/>
      <c r="H35" s="1841"/>
      <c r="I35" s="1841"/>
      <c r="J35" s="1841"/>
      <c r="K35" s="1842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</row>
    <row r="36" spans="1:44" ht="11.1" customHeight="1" x14ac:dyDescent="0.2">
      <c r="A36" s="591"/>
      <c r="B36" s="1841" t="s">
        <v>1787</v>
      </c>
      <c r="C36" s="1841"/>
      <c r="D36" s="1841"/>
      <c r="E36" s="1841"/>
      <c r="F36" s="1841"/>
      <c r="G36" s="1841"/>
      <c r="H36" s="1841"/>
      <c r="I36" s="1841"/>
      <c r="J36" s="1841"/>
      <c r="K36" s="1842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</row>
    <row r="37" spans="1:44" ht="11.1" customHeight="1" x14ac:dyDescent="0.2">
      <c r="A37" s="736"/>
      <c r="B37" s="1841" t="s">
        <v>1788</v>
      </c>
      <c r="C37" s="1841"/>
      <c r="D37" s="1841"/>
      <c r="E37" s="1841"/>
      <c r="F37" s="1841"/>
      <c r="G37" s="1841"/>
      <c r="H37" s="1841"/>
      <c r="I37" s="1841"/>
      <c r="J37" s="1841"/>
      <c r="K37" s="1842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</row>
    <row r="38" spans="1:44" ht="11.1" customHeight="1" x14ac:dyDescent="0.2">
      <c r="A38" s="736"/>
      <c r="B38" s="1841" t="s">
        <v>1789</v>
      </c>
      <c r="C38" s="1841"/>
      <c r="D38" s="1841"/>
      <c r="E38" s="1841"/>
      <c r="F38" s="1841"/>
      <c r="G38" s="1841"/>
      <c r="H38" s="1841"/>
      <c r="I38" s="1841"/>
      <c r="J38" s="1841"/>
      <c r="K38" s="1842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</row>
    <row r="39" spans="1:44" ht="11.1" customHeight="1" x14ac:dyDescent="0.2">
      <c r="A39" s="813"/>
      <c r="B39" s="1841" t="s">
        <v>1838</v>
      </c>
      <c r="C39" s="1841"/>
      <c r="D39" s="1841"/>
      <c r="E39" s="1841"/>
      <c r="F39" s="1841"/>
      <c r="G39" s="1841"/>
      <c r="H39" s="1841"/>
      <c r="I39" s="1841"/>
      <c r="J39" s="1841"/>
      <c r="K39" s="1842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</row>
    <row r="40" spans="1:44" ht="11.1" customHeight="1" x14ac:dyDescent="0.2">
      <c r="A40" s="591"/>
      <c r="B40" s="1841" t="s">
        <v>1839</v>
      </c>
      <c r="C40" s="1841"/>
      <c r="D40" s="1841"/>
      <c r="E40" s="1841"/>
      <c r="F40" s="1841"/>
      <c r="G40" s="1841"/>
      <c r="H40" s="1841"/>
      <c r="I40" s="1841"/>
      <c r="J40" s="1841"/>
      <c r="K40" s="1842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</row>
    <row r="41" spans="1:44" ht="11.1" customHeight="1" x14ac:dyDescent="0.2">
      <c r="A41" s="735" t="s">
        <v>361</v>
      </c>
      <c r="B41" s="1841" t="s">
        <v>1368</v>
      </c>
      <c r="C41" s="1841"/>
      <c r="D41" s="1841"/>
      <c r="E41" s="1841"/>
      <c r="F41" s="1841"/>
      <c r="G41" s="1841"/>
      <c r="H41" s="1841"/>
      <c r="I41" s="1841"/>
      <c r="J41" s="1841"/>
      <c r="K41" s="1842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</row>
    <row r="42" spans="1:44" ht="11.1" customHeight="1" x14ac:dyDescent="0.2">
      <c r="A42" s="736"/>
      <c r="B42" s="1841" t="s">
        <v>1597</v>
      </c>
      <c r="C42" s="1841"/>
      <c r="D42" s="1841"/>
      <c r="E42" s="1841"/>
      <c r="F42" s="1841"/>
      <c r="G42" s="1841"/>
      <c r="H42" s="1841"/>
      <c r="I42" s="1841"/>
      <c r="J42" s="1841"/>
      <c r="K42" s="1842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</row>
    <row r="43" spans="1:44" ht="11.1" customHeight="1" x14ac:dyDescent="0.2">
      <c r="A43" s="736"/>
      <c r="B43" s="1841" t="s">
        <v>1598</v>
      </c>
      <c r="C43" s="1841"/>
      <c r="D43" s="1841"/>
      <c r="E43" s="1841"/>
      <c r="F43" s="1841"/>
      <c r="G43" s="1841"/>
      <c r="H43" s="1841"/>
      <c r="I43" s="1841"/>
      <c r="J43" s="1841"/>
      <c r="K43" s="1842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</row>
    <row r="44" spans="1:44" ht="11.1" customHeight="1" x14ac:dyDescent="0.2">
      <c r="A44" s="735" t="s">
        <v>1577</v>
      </c>
      <c r="B44" s="1841" t="s">
        <v>715</v>
      </c>
      <c r="C44" s="1841"/>
      <c r="D44" s="1841"/>
      <c r="E44" s="1841"/>
      <c r="F44" s="1841"/>
      <c r="G44" s="1841"/>
      <c r="H44" s="1841"/>
      <c r="I44" s="1841"/>
      <c r="J44" s="1841"/>
      <c r="K44" s="1842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</row>
    <row r="45" spans="1:44" ht="11.1" customHeight="1" x14ac:dyDescent="0.2">
      <c r="A45" s="735" t="s">
        <v>1578</v>
      </c>
      <c r="B45" s="1841" t="s">
        <v>1158</v>
      </c>
      <c r="C45" s="1841"/>
      <c r="D45" s="1841"/>
      <c r="E45" s="1841"/>
      <c r="F45" s="1841"/>
      <c r="G45" s="1841"/>
      <c r="H45" s="1841"/>
      <c r="I45" s="1841"/>
      <c r="J45" s="1841"/>
      <c r="K45" s="1842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</row>
    <row r="46" spans="1:44" ht="11.1" customHeight="1" x14ac:dyDescent="0.2">
      <c r="A46" s="735" t="s">
        <v>399</v>
      </c>
      <c r="B46" s="1594"/>
      <c r="C46" s="1595"/>
      <c r="D46" s="1595"/>
      <c r="E46" s="1595"/>
      <c r="F46" s="1595"/>
      <c r="G46" s="1595"/>
      <c r="H46" s="1595"/>
      <c r="I46" s="1595"/>
      <c r="J46" s="1595"/>
      <c r="K46" s="1596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</row>
    <row r="47" spans="1:44" ht="11.1" customHeight="1" x14ac:dyDescent="0.2">
      <c r="A47" s="820"/>
      <c r="B47" s="1841" t="s">
        <v>1785</v>
      </c>
      <c r="C47" s="1841"/>
      <c r="D47" s="1841"/>
      <c r="E47" s="1841"/>
      <c r="F47" s="1841"/>
      <c r="G47" s="1841"/>
      <c r="H47" s="1841"/>
      <c r="I47" s="1841"/>
      <c r="J47" s="1841"/>
      <c r="K47" s="1842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</row>
    <row r="48" spans="1:44" ht="11.1" customHeight="1" x14ac:dyDescent="0.2">
      <c r="A48" s="736"/>
      <c r="B48" s="1841" t="s">
        <v>1495</v>
      </c>
      <c r="C48" s="1841"/>
      <c r="D48" s="1841"/>
      <c r="E48" s="1841"/>
      <c r="F48" s="1841"/>
      <c r="G48" s="1841"/>
      <c r="H48" s="1841"/>
      <c r="I48" s="1841"/>
      <c r="J48" s="1841"/>
      <c r="K48" s="1842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</row>
    <row r="49" spans="1:44" ht="11.1" customHeight="1" x14ac:dyDescent="0.2">
      <c r="A49" s="737" t="s">
        <v>582</v>
      </c>
      <c r="B49" s="1841" t="s">
        <v>716</v>
      </c>
      <c r="C49" s="1841"/>
      <c r="D49" s="1841"/>
      <c r="E49" s="1841"/>
      <c r="F49" s="1841"/>
      <c r="G49" s="1841"/>
      <c r="H49" s="1841"/>
      <c r="I49" s="1841"/>
      <c r="J49" s="1841"/>
      <c r="K49" s="1842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</row>
    <row r="50" spans="1:44" ht="11.1" customHeight="1" x14ac:dyDescent="0.2">
      <c r="A50" s="736"/>
      <c r="B50" s="1841" t="s">
        <v>1046</v>
      </c>
      <c r="C50" s="1841"/>
      <c r="D50" s="1841"/>
      <c r="E50" s="1841"/>
      <c r="F50" s="1841"/>
      <c r="G50" s="1841"/>
      <c r="H50" s="1841"/>
      <c r="I50" s="1841"/>
      <c r="J50" s="1841"/>
      <c r="K50" s="1842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</row>
    <row r="51" spans="1:44" ht="11.1" customHeight="1" x14ac:dyDescent="0.2">
      <c r="A51" s="737" t="s">
        <v>1707</v>
      </c>
      <c r="B51" s="1841" t="s">
        <v>1708</v>
      </c>
      <c r="C51" s="1841"/>
      <c r="D51" s="1841"/>
      <c r="E51" s="1841"/>
      <c r="F51" s="1841"/>
      <c r="G51" s="1841"/>
      <c r="H51" s="1841"/>
      <c r="I51" s="1841"/>
      <c r="J51" s="1841"/>
      <c r="K51" s="1842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</row>
    <row r="52" spans="1:44" ht="11.1" customHeight="1" x14ac:dyDescent="0.2">
      <c r="A52" s="735" t="s">
        <v>717</v>
      </c>
      <c r="B52" s="1594"/>
      <c r="C52" s="1595"/>
      <c r="D52" s="1595"/>
      <c r="E52" s="1595"/>
      <c r="F52" s="1595"/>
      <c r="G52" s="1595"/>
      <c r="H52" s="1595"/>
      <c r="I52" s="1595"/>
      <c r="J52" s="1595"/>
      <c r="K52" s="1596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</row>
    <row r="53" spans="1:44" ht="11.1" customHeight="1" x14ac:dyDescent="0.2">
      <c r="A53" s="736"/>
      <c r="B53" s="1841" t="s">
        <v>1599</v>
      </c>
      <c r="C53" s="1841"/>
      <c r="D53" s="1841"/>
      <c r="E53" s="1841"/>
      <c r="F53" s="1841"/>
      <c r="G53" s="1841"/>
      <c r="H53" s="1841"/>
      <c r="I53" s="1841"/>
      <c r="J53" s="1841"/>
      <c r="K53" s="1842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</row>
    <row r="54" spans="1:44" ht="11.1" customHeight="1" x14ac:dyDescent="0.2">
      <c r="A54" s="735" t="s">
        <v>718</v>
      </c>
      <c r="B54" s="1841" t="s">
        <v>1600</v>
      </c>
      <c r="C54" s="1841"/>
      <c r="D54" s="1841"/>
      <c r="E54" s="1841"/>
      <c r="F54" s="1841"/>
      <c r="G54" s="1841"/>
      <c r="H54" s="1841"/>
      <c r="I54" s="1841"/>
      <c r="J54" s="1841"/>
      <c r="K54" s="1842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</row>
    <row r="55" spans="1:44" ht="11.1" customHeight="1" x14ac:dyDescent="0.2">
      <c r="A55" s="735" t="s">
        <v>722</v>
      </c>
      <c r="B55" s="1597"/>
      <c r="C55" s="1841" t="s">
        <v>1833</v>
      </c>
      <c r="D55" s="1841"/>
      <c r="E55" s="1841"/>
      <c r="F55" s="1841"/>
      <c r="G55" s="1841"/>
      <c r="H55" s="1841"/>
      <c r="I55" s="1841"/>
      <c r="J55" s="1841"/>
      <c r="K55" s="1842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</row>
    <row r="56" spans="1:44" ht="11.1" customHeight="1" x14ac:dyDescent="0.2">
      <c r="A56" s="820"/>
      <c r="B56" s="1598"/>
      <c r="C56" s="1841" t="s">
        <v>992</v>
      </c>
      <c r="D56" s="1841"/>
      <c r="E56" s="1841"/>
      <c r="F56" s="1841"/>
      <c r="G56" s="1841"/>
      <c r="H56" s="1841"/>
      <c r="I56" s="1841"/>
      <c r="J56" s="1841"/>
      <c r="K56" s="1842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</row>
    <row r="57" spans="1:44" ht="11.1" customHeight="1" x14ac:dyDescent="0.2">
      <c r="A57" s="735" t="s">
        <v>380</v>
      </c>
      <c r="B57" s="1841" t="s">
        <v>1047</v>
      </c>
      <c r="C57" s="1841"/>
      <c r="D57" s="1841"/>
      <c r="E57" s="1841"/>
      <c r="F57" s="1841"/>
      <c r="G57" s="1841"/>
      <c r="H57" s="1841"/>
      <c r="I57" s="1841"/>
      <c r="J57" s="1841"/>
      <c r="K57" s="1842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</row>
    <row r="58" spans="1:44" ht="11.1" customHeight="1" x14ac:dyDescent="0.2">
      <c r="A58" s="735" t="s">
        <v>729</v>
      </c>
      <c r="B58" s="1841" t="s">
        <v>1603</v>
      </c>
      <c r="C58" s="1841"/>
      <c r="D58" s="1841"/>
      <c r="E58" s="1841"/>
      <c r="F58" s="1841"/>
      <c r="G58" s="1841"/>
      <c r="H58" s="1841"/>
      <c r="I58" s="1841"/>
      <c r="J58" s="1841"/>
      <c r="K58" s="1842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</row>
    <row r="59" spans="1:44" ht="11.1" customHeight="1" x14ac:dyDescent="0.2">
      <c r="A59" s="735" t="s">
        <v>933</v>
      </c>
      <c r="B59" s="1841" t="s">
        <v>1816</v>
      </c>
      <c r="C59" s="1841"/>
      <c r="D59" s="1841"/>
      <c r="E59" s="1841"/>
      <c r="F59" s="1841"/>
      <c r="G59" s="1841"/>
      <c r="H59" s="1841"/>
      <c r="I59" s="1841"/>
      <c r="J59" s="1841"/>
      <c r="K59" s="1842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</row>
    <row r="60" spans="1:44" ht="11.1" customHeight="1" x14ac:dyDescent="0.2">
      <c r="A60" s="813"/>
      <c r="B60" s="1841" t="s">
        <v>1791</v>
      </c>
      <c r="C60" s="1841"/>
      <c r="D60" s="1841"/>
      <c r="E60" s="1841"/>
      <c r="F60" s="1841"/>
      <c r="G60" s="1841"/>
      <c r="H60" s="1841"/>
      <c r="I60" s="1841"/>
      <c r="J60" s="1841"/>
      <c r="K60" s="1842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</row>
    <row r="61" spans="1:44" ht="11.1" customHeight="1" x14ac:dyDescent="0.2">
      <c r="A61" s="736" t="s">
        <v>1604</v>
      </c>
      <c r="B61" s="1841" t="s">
        <v>1601</v>
      </c>
      <c r="C61" s="1841"/>
      <c r="D61" s="1841"/>
      <c r="E61" s="1841"/>
      <c r="F61" s="1841"/>
      <c r="G61" s="1841"/>
      <c r="H61" s="1841"/>
      <c r="I61" s="1841"/>
      <c r="J61" s="1841"/>
      <c r="K61" s="1842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</row>
    <row r="62" spans="1:44" ht="11.1" customHeight="1" x14ac:dyDescent="0.2">
      <c r="A62" s="735" t="s">
        <v>1706</v>
      </c>
      <c r="B62" s="1841" t="s">
        <v>1792</v>
      </c>
      <c r="C62" s="1841"/>
      <c r="D62" s="1841"/>
      <c r="E62" s="1841"/>
      <c r="F62" s="1841"/>
      <c r="G62" s="1841"/>
      <c r="H62" s="1841"/>
      <c r="I62" s="1841"/>
      <c r="J62" s="1841"/>
      <c r="K62" s="1842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</row>
    <row r="63" spans="1:44" ht="11.1" customHeight="1" x14ac:dyDescent="0.2">
      <c r="A63" s="591"/>
      <c r="B63" s="1841" t="s">
        <v>1793</v>
      </c>
      <c r="C63" s="1841"/>
      <c r="D63" s="1841"/>
      <c r="E63" s="1841"/>
      <c r="F63" s="1841"/>
      <c r="G63" s="1841"/>
      <c r="H63" s="1841"/>
      <c r="I63" s="1841"/>
      <c r="J63" s="1841"/>
      <c r="K63" s="1842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</row>
    <row r="64" spans="1:44" ht="11.1" customHeight="1" x14ac:dyDescent="0.2">
      <c r="A64" s="813"/>
      <c r="B64" s="1841" t="s">
        <v>1605</v>
      </c>
      <c r="C64" s="1841"/>
      <c r="D64" s="1841"/>
      <c r="E64" s="1841"/>
      <c r="F64" s="1841"/>
      <c r="G64" s="1841"/>
      <c r="H64" s="1841"/>
      <c r="I64" s="1841"/>
      <c r="J64" s="1841"/>
      <c r="K64" s="1842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</row>
    <row r="65" spans="1:44" ht="11.1" customHeight="1" x14ac:dyDescent="0.2">
      <c r="A65" s="591"/>
      <c r="B65" s="1841" t="s">
        <v>986</v>
      </c>
      <c r="C65" s="1841"/>
      <c r="D65" s="1841"/>
      <c r="E65" s="1841"/>
      <c r="F65" s="1841"/>
      <c r="G65" s="1841"/>
      <c r="H65" s="1841"/>
      <c r="I65" s="1841"/>
      <c r="J65" s="1841"/>
      <c r="K65" s="1842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</row>
    <row r="66" spans="1:44" ht="11.1" customHeight="1" x14ac:dyDescent="0.2">
      <c r="A66" s="735" t="s">
        <v>1056</v>
      </c>
      <c r="B66" s="1841" t="s">
        <v>1610</v>
      </c>
      <c r="C66" s="1841"/>
      <c r="D66" s="1841"/>
      <c r="E66" s="1841"/>
      <c r="F66" s="1841"/>
      <c r="G66" s="1841"/>
      <c r="H66" s="1841"/>
      <c r="I66" s="1841"/>
      <c r="J66" s="1841"/>
      <c r="K66" s="1842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</row>
    <row r="67" spans="1:44" ht="11.1" customHeight="1" x14ac:dyDescent="0.2">
      <c r="A67" s="735" t="s">
        <v>234</v>
      </c>
      <c r="B67" s="1841" t="s">
        <v>719</v>
      </c>
      <c r="C67" s="1841"/>
      <c r="D67" s="1841"/>
      <c r="E67" s="1841"/>
      <c r="F67" s="1841"/>
      <c r="G67" s="1841"/>
      <c r="H67" s="1841"/>
      <c r="I67" s="1841"/>
      <c r="J67" s="1841"/>
      <c r="K67" s="1842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</row>
    <row r="68" spans="1:44" ht="11.1" customHeight="1" x14ac:dyDescent="0.2">
      <c r="A68" s="736"/>
      <c r="B68" s="1841" t="s">
        <v>1840</v>
      </c>
      <c r="C68" s="1841"/>
      <c r="D68" s="1841"/>
      <c r="E68" s="1841"/>
      <c r="F68" s="1841"/>
      <c r="G68" s="1841"/>
      <c r="H68" s="1841"/>
      <c r="I68" s="1841"/>
      <c r="J68" s="1841"/>
      <c r="K68" s="1842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</row>
    <row r="69" spans="1:44" ht="11.1" customHeight="1" x14ac:dyDescent="0.2">
      <c r="A69" s="813"/>
      <c r="B69" s="1841" t="s">
        <v>934</v>
      </c>
      <c r="C69" s="1841"/>
      <c r="D69" s="1841"/>
      <c r="E69" s="1841"/>
      <c r="F69" s="1841"/>
      <c r="G69" s="1841"/>
      <c r="H69" s="1841"/>
      <c r="I69" s="1841"/>
      <c r="J69" s="1841"/>
      <c r="K69" s="1842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</row>
    <row r="70" spans="1:44" ht="10.7" customHeight="1" x14ac:dyDescent="0.2">
      <c r="A70" s="813"/>
      <c r="B70" s="1841" t="s">
        <v>1832</v>
      </c>
      <c r="C70" s="1841"/>
      <c r="D70" s="1841"/>
      <c r="E70" s="1841"/>
      <c r="F70" s="1841"/>
      <c r="G70" s="1841"/>
      <c r="H70" s="1841"/>
      <c r="I70" s="1841"/>
      <c r="J70" s="1841"/>
      <c r="K70" s="1842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</row>
    <row r="71" spans="1:44" ht="10.7" customHeight="1" thickBot="1" x14ac:dyDescent="0.25">
      <c r="A71" s="1500" t="s">
        <v>733</v>
      </c>
      <c r="B71" s="1895" t="s">
        <v>1602</v>
      </c>
      <c r="C71" s="1895"/>
      <c r="D71" s="1895"/>
      <c r="E71" s="1895"/>
      <c r="F71" s="1895"/>
      <c r="G71" s="1599">
        <f ca="1">K23</f>
        <v>42823.62944016204</v>
      </c>
      <c r="H71" s="1241"/>
      <c r="I71" s="1638" t="s">
        <v>609</v>
      </c>
      <c r="J71" s="1600"/>
      <c r="K71" s="1601">
        <f>'Info Page'!C56</f>
        <v>42824</v>
      </c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</row>
    <row r="72" spans="1:44" s="13" customFormat="1" ht="3" customHeight="1" x14ac:dyDescent="0.2">
      <c r="A72" s="410"/>
      <c r="B72" s="410"/>
      <c r="C72" s="410"/>
      <c r="D72" s="410"/>
      <c r="E72" s="410"/>
      <c r="F72" s="410"/>
      <c r="G72" s="410"/>
      <c r="H72" s="272"/>
      <c r="I72" s="272"/>
      <c r="J72" s="331"/>
      <c r="K72" s="755"/>
      <c r="L72"/>
      <c r="M72"/>
      <c r="N72"/>
      <c r="O72"/>
      <c r="P72"/>
      <c r="Q72"/>
      <c r="R72"/>
      <c r="S72"/>
      <c r="T72"/>
      <c r="U72"/>
      <c r="V72"/>
      <c r="W72" s="1226"/>
      <c r="X72" s="1226"/>
      <c r="Y72" s="1226"/>
      <c r="Z72" s="1226"/>
      <c r="AA72" s="1226"/>
      <c r="AB72" s="1226"/>
      <c r="AC72" s="1226"/>
      <c r="AD72" s="1226"/>
      <c r="AE72" s="1226"/>
      <c r="AF72" s="1226"/>
      <c r="AG72" s="1226"/>
      <c r="AH72" s="1226"/>
      <c r="AI72" s="1226"/>
      <c r="AJ72" s="1226"/>
      <c r="AK72" s="1226"/>
      <c r="AL72" s="1226"/>
      <c r="AM72" s="1226"/>
      <c r="AN72" s="1226"/>
      <c r="AO72" s="1226"/>
      <c r="AP72" s="1226"/>
      <c r="AQ72" s="1226"/>
      <c r="AR72" s="1226"/>
    </row>
    <row r="73" spans="1:44" ht="3.6" customHeight="1" x14ac:dyDescent="0.2">
      <c r="A73" s="634"/>
      <c r="B73" s="272"/>
      <c r="C73" s="272"/>
      <c r="D73" s="272"/>
      <c r="E73" s="272"/>
      <c r="F73" s="272"/>
      <c r="G73" s="272"/>
      <c r="H73" s="2"/>
      <c r="I73" s="2"/>
      <c r="J73" s="2"/>
      <c r="K73" s="2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</row>
    <row r="74" spans="1:44" ht="3.6" customHeight="1" x14ac:dyDescent="0.2">
      <c r="A74" s="554"/>
      <c r="B74" s="272"/>
      <c r="C74" s="272"/>
      <c r="D74" s="272"/>
      <c r="E74" s="272"/>
      <c r="F74" s="272"/>
      <c r="G74" s="272"/>
      <c r="H74" s="2"/>
      <c r="I74" s="2"/>
      <c r="J74" s="2"/>
      <c r="K74" s="2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</row>
    <row r="75" spans="1:44" ht="3.6" customHeight="1" x14ac:dyDescent="0.2">
      <c r="A75" s="554"/>
      <c r="B75" s="272"/>
      <c r="C75" s="272"/>
      <c r="D75" s="272"/>
      <c r="E75" s="272"/>
      <c r="F75" s="272"/>
      <c r="G75" s="272"/>
      <c r="H75" s="2"/>
      <c r="I75" s="2"/>
      <c r="J75" s="2"/>
      <c r="K75" s="2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</row>
    <row r="76" spans="1:44" ht="3.6" customHeight="1" thickBot="1" x14ac:dyDescent="0.25">
      <c r="A76" s="554"/>
      <c r="B76" s="272"/>
      <c r="C76" s="272"/>
      <c r="D76" s="272"/>
      <c r="E76" s="272"/>
      <c r="F76" s="272"/>
      <c r="G76" s="272"/>
      <c r="H76" s="272"/>
      <c r="I76" s="272"/>
      <c r="J76" s="331"/>
      <c r="K76" s="272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</row>
    <row r="77" spans="1:44" ht="9.9499999999999993" customHeight="1" thickBot="1" x14ac:dyDescent="0.25">
      <c r="A77" s="554"/>
      <c r="B77" s="272"/>
      <c r="C77" s="272"/>
      <c r="D77" s="272"/>
      <c r="E77" s="272"/>
      <c r="F77" s="272"/>
      <c r="G77" s="272"/>
      <c r="H77" s="294" t="s">
        <v>448</v>
      </c>
      <c r="I77" s="414">
        <f>'Info Page'!D81</f>
        <v>0</v>
      </c>
      <c r="J77" s="415"/>
      <c r="K77" s="272"/>
      <c r="L77" s="442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</row>
    <row r="78" spans="1:44" ht="9.9499999999999993" customHeight="1" thickBot="1" x14ac:dyDescent="0.25">
      <c r="A78" s="554"/>
      <c r="B78" s="272"/>
      <c r="C78" s="272"/>
      <c r="D78" s="272"/>
      <c r="E78" s="272"/>
      <c r="F78" s="272"/>
      <c r="G78" s="272"/>
      <c r="H78" s="294" t="s">
        <v>447</v>
      </c>
      <c r="I78" s="416">
        <f>'Info Page'!D79</f>
        <v>0</v>
      </c>
      <c r="J78" s="417"/>
      <c r="K78" s="272"/>
      <c r="L78" s="442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</row>
    <row r="79" spans="1:44" ht="9.9499999999999993" customHeight="1" thickBot="1" x14ac:dyDescent="0.25">
      <c r="A79" s="554"/>
      <c r="B79" s="272"/>
      <c r="C79" s="272"/>
      <c r="D79" s="272"/>
      <c r="E79" s="272"/>
      <c r="F79" s="272"/>
      <c r="G79" s="272"/>
      <c r="H79" s="294" t="s">
        <v>198</v>
      </c>
      <c r="I79" s="1958">
        <f>'Info Page'!D84</f>
        <v>0</v>
      </c>
      <c r="J79" s="1959"/>
      <c r="K79" s="272"/>
      <c r="L79" s="442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</row>
    <row r="80" spans="1:44" ht="3" customHeight="1" x14ac:dyDescent="0.2">
      <c r="A80" s="554"/>
      <c r="B80" s="272"/>
      <c r="C80" s="272"/>
      <c r="D80" s="272"/>
      <c r="E80" s="272"/>
      <c r="F80" s="272"/>
      <c r="G80" s="272"/>
      <c r="H80" s="294"/>
      <c r="I80" s="641"/>
      <c r="J80" s="415"/>
      <c r="K80" s="272"/>
      <c r="L80" s="442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</row>
    <row r="81" spans="1:44" ht="16.899999999999999" customHeight="1" x14ac:dyDescent="0.2">
      <c r="A81" s="1969" t="s">
        <v>711</v>
      </c>
      <c r="B81" s="1969"/>
      <c r="C81" s="1969"/>
      <c r="D81" s="1969"/>
      <c r="E81" s="1969"/>
      <c r="F81" s="1969"/>
      <c r="G81" s="1969"/>
      <c r="H81" s="1969"/>
      <c r="I81" s="1969"/>
      <c r="J81" s="1969"/>
      <c r="K81" s="1969"/>
      <c r="L81" s="442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</row>
    <row r="82" spans="1:44" ht="12" customHeight="1" x14ac:dyDescent="0.2">
      <c r="A82" s="1613"/>
      <c r="B82" s="367"/>
      <c r="C82" s="367"/>
      <c r="D82" s="367"/>
      <c r="E82" s="367"/>
      <c r="F82" s="367"/>
      <c r="G82" s="367"/>
      <c r="H82" s="367"/>
      <c r="I82" s="1614"/>
      <c r="J82" s="1615"/>
      <c r="K82" s="1616" t="s">
        <v>767</v>
      </c>
      <c r="L82" s="442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</row>
    <row r="83" spans="1:44" ht="12" customHeight="1" x14ac:dyDescent="0.2">
      <c r="A83" s="1617" t="s">
        <v>720</v>
      </c>
      <c r="B83" s="640" t="str">
        <f>IF(ELEVATION="","",ELEVATION)</f>
        <v/>
      </c>
      <c r="C83" s="2"/>
      <c r="D83" s="639"/>
      <c r="E83" s="285"/>
      <c r="F83" s="285"/>
      <c r="G83" s="285"/>
      <c r="H83" s="285"/>
      <c r="I83" s="285"/>
      <c r="J83" s="409" t="str">
        <f>IF(B83="","",ELEVATIONPRICE)</f>
        <v/>
      </c>
      <c r="K83" s="1618"/>
      <c r="L83" s="442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</row>
    <row r="84" spans="1:44" ht="6" customHeight="1" x14ac:dyDescent="0.2">
      <c r="A84" s="1619"/>
      <c r="B84" s="285"/>
      <c r="C84" s="587"/>
      <c r="D84" s="285"/>
      <c r="E84" s="285"/>
      <c r="F84" s="285"/>
      <c r="G84" s="285"/>
      <c r="H84" s="285"/>
      <c r="I84" s="285"/>
      <c r="J84" s="308"/>
      <c r="K84" s="1620"/>
      <c r="L84" s="442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</row>
    <row r="85" spans="1:44" ht="12.2" customHeight="1" x14ac:dyDescent="0.2">
      <c r="A85" s="1617" t="s">
        <v>61</v>
      </c>
      <c r="B85" s="1831" t="str">
        <f>IF(HOMESITE="","",HOMESITE)</f>
        <v/>
      </c>
      <c r="C85" s="1831"/>
      <c r="D85" s="1831"/>
      <c r="E85" s="1831"/>
      <c r="F85" s="272"/>
      <c r="G85" s="272"/>
      <c r="H85" s="285"/>
      <c r="I85" s="285"/>
      <c r="J85" s="409" t="str">
        <f>IF(HOMESITE="","",HOMESITEPRICE)</f>
        <v/>
      </c>
      <c r="K85" s="1618"/>
      <c r="L85" s="442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</row>
    <row r="86" spans="1:44" ht="12.2" customHeight="1" x14ac:dyDescent="0.2">
      <c r="A86" s="1617" t="s">
        <v>1058</v>
      </c>
      <c r="B86" s="2"/>
      <c r="C86" s="6" t="str">
        <f>IF(PAINTSELECTION="","",PAINTSELECTION)</f>
        <v/>
      </c>
      <c r="D86" s="2"/>
      <c r="E86" s="2"/>
      <c r="F86" s="272"/>
      <c r="G86" s="272"/>
      <c r="H86" s="272"/>
      <c r="I86" s="272"/>
      <c r="J86" s="409" t="str">
        <f>IF(PAINTSELECTION="","",PAINTSELECTIONPRICING)</f>
        <v/>
      </c>
      <c r="K86" s="1618"/>
      <c r="L86" s="442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</row>
    <row r="87" spans="1:44" ht="12.2" customHeight="1" x14ac:dyDescent="0.2">
      <c r="A87" s="1961" t="s">
        <v>1059</v>
      </c>
      <c r="B87" s="1962"/>
      <c r="C87" s="1962"/>
      <c r="D87" s="1962"/>
      <c r="E87" s="1962"/>
      <c r="F87" s="1962"/>
      <c r="G87" s="1962"/>
      <c r="H87" s="1962"/>
      <c r="I87" s="1962"/>
      <c r="J87" s="1963"/>
      <c r="K87" s="1618"/>
      <c r="L87" s="442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</row>
    <row r="88" spans="1:44" ht="12.2" customHeight="1" x14ac:dyDescent="0.2">
      <c r="A88" s="1621" t="s">
        <v>1104</v>
      </c>
      <c r="B88" s="2"/>
      <c r="C88" s="406"/>
      <c r="D88" s="272"/>
      <c r="E88" s="272"/>
      <c r="F88" s="272"/>
      <c r="G88" s="272"/>
      <c r="H88" s="272"/>
      <c r="I88" s="295"/>
      <c r="J88" s="2"/>
      <c r="K88" s="9"/>
      <c r="L88" s="442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</row>
    <row r="89" spans="1:44" ht="12" customHeight="1" x14ac:dyDescent="0.2">
      <c r="A89" s="1622" t="s">
        <v>727</v>
      </c>
      <c r="B89" s="1960" t="str">
        <f>IF(WASHERDRYER="","",WASHERDRYER)</f>
        <v/>
      </c>
      <c r="C89" s="1960"/>
      <c r="D89" s="1960"/>
      <c r="E89" s="1960"/>
      <c r="F89" s="1960"/>
      <c r="G89" s="1960"/>
      <c r="H89" s="1960"/>
      <c r="I89" s="272"/>
      <c r="J89" s="409" t="str">
        <f>IF(WASHERDRYER="","",WASHERDRYERPRICE)</f>
        <v/>
      </c>
      <c r="K89" s="1618"/>
      <c r="L89" s="442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</row>
    <row r="90" spans="1:44" s="78" customFormat="1" ht="12" customHeight="1" x14ac:dyDescent="0.2">
      <c r="A90" s="1832" t="str">
        <f>IF(REFER="","",REFER)</f>
        <v/>
      </c>
      <c r="B90" s="1833"/>
      <c r="C90" s="1833"/>
      <c r="D90" s="1833"/>
      <c r="E90" s="1833"/>
      <c r="F90" s="1833"/>
      <c r="G90" s="1833"/>
      <c r="H90" s="1833"/>
      <c r="I90" s="1834"/>
      <c r="J90" s="409" t="str">
        <f>IF(REFER="","",REFERPRICE)</f>
        <v/>
      </c>
      <c r="K90" s="1623"/>
      <c r="L90" s="442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1227"/>
      <c r="X90" s="1227"/>
      <c r="Y90" s="1227"/>
      <c r="Z90" s="1227"/>
      <c r="AA90" s="1227"/>
      <c r="AB90" s="1227"/>
      <c r="AC90" s="1227"/>
      <c r="AD90" s="1227"/>
      <c r="AE90" s="1227"/>
      <c r="AF90" s="1227"/>
      <c r="AG90" s="1227"/>
      <c r="AH90" s="1227"/>
      <c r="AI90" s="1227"/>
      <c r="AJ90" s="1227"/>
      <c r="AK90" s="1227"/>
      <c r="AL90" s="1227"/>
      <c r="AM90" s="1227"/>
      <c r="AN90" s="1227"/>
      <c r="AO90" s="1227"/>
      <c r="AP90" s="1227"/>
      <c r="AQ90" s="1227"/>
      <c r="AR90" s="1227"/>
    </row>
    <row r="91" spans="1:44" ht="12.2" customHeight="1" x14ac:dyDescent="0.2">
      <c r="A91" s="1970" t="str">
        <f>IF(DROPZONEFRIG="","",DROPZONEFRIG)</f>
        <v/>
      </c>
      <c r="B91" s="1831"/>
      <c r="C91" s="1831"/>
      <c r="D91" s="1831"/>
      <c r="E91" s="1831"/>
      <c r="F91" s="1831"/>
      <c r="G91" s="1831"/>
      <c r="H91" s="1831"/>
      <c r="I91" s="1897"/>
      <c r="J91" s="409" t="str">
        <f>IF(DROPZONEFRIG="","",DROPZONEFRIGPRICE)</f>
        <v/>
      </c>
      <c r="K91" s="1623"/>
      <c r="L91" s="442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</row>
    <row r="92" spans="1:44" ht="12" customHeight="1" x14ac:dyDescent="0.2">
      <c r="A92" s="1292"/>
      <c r="B92" s="1831" t="str">
        <f>IF(GASRANGE="","",GASRANGE)</f>
        <v/>
      </c>
      <c r="C92" s="1831"/>
      <c r="D92" s="1831"/>
      <c r="E92" s="1831"/>
      <c r="F92" s="1831"/>
      <c r="G92" s="1831"/>
      <c r="H92" s="1831"/>
      <c r="I92" s="1897"/>
      <c r="J92" s="409" t="str">
        <f>IF(GASRANGE="","",GASRANGEPRICE)</f>
        <v/>
      </c>
      <c r="K92" s="1623"/>
      <c r="L92" s="442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</row>
    <row r="93" spans="1:44" ht="12" customHeight="1" x14ac:dyDescent="0.2">
      <c r="A93" s="1622" t="s">
        <v>361</v>
      </c>
      <c r="B93" s="1835" t="str">
        <f>IF(CABINETUPGRADE="","",CABINETUPGRADE)</f>
        <v/>
      </c>
      <c r="C93" s="1835"/>
      <c r="D93" s="1835"/>
      <c r="E93" s="1835"/>
      <c r="F93" s="1835"/>
      <c r="G93" s="289"/>
      <c r="H93" s="289"/>
      <c r="I93" s="272"/>
      <c r="J93" s="409" t="str">
        <f>IF(CABINETUPGRADE="","",CABUPGRADEPRICE)</f>
        <v/>
      </c>
      <c r="K93" s="1618"/>
      <c r="L93" s="442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</row>
    <row r="94" spans="1:44" ht="12" customHeight="1" x14ac:dyDescent="0.2">
      <c r="A94" s="404"/>
      <c r="B94" s="1835" t="str">
        <f>IF(HARDWARE="","",HARDWARE)</f>
        <v/>
      </c>
      <c r="C94" s="1835"/>
      <c r="D94" s="1835"/>
      <c r="E94" s="1835"/>
      <c r="F94" s="1835"/>
      <c r="G94" s="272"/>
      <c r="H94" s="272"/>
      <c r="I94" s="22"/>
      <c r="J94" s="409" t="str">
        <f>IF(HARDWARE="","",HARDWAREPRICE)</f>
        <v/>
      </c>
      <c r="K94" s="1623"/>
      <c r="L94" s="442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</row>
    <row r="95" spans="1:44" ht="3.75" customHeight="1" x14ac:dyDescent="0.2">
      <c r="A95" s="404"/>
      <c r="B95" s="272"/>
      <c r="C95" s="272"/>
      <c r="D95" s="272"/>
      <c r="E95" s="272"/>
      <c r="F95" s="272"/>
      <c r="G95" s="272"/>
      <c r="H95" s="272"/>
      <c r="I95" s="590"/>
      <c r="J95" s="308"/>
      <c r="K95" s="1620"/>
      <c r="L95" s="442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</row>
    <row r="96" spans="1:44" ht="12" customHeight="1" x14ac:dyDescent="0.2">
      <c r="A96" s="1622" t="s">
        <v>7</v>
      </c>
      <c r="B96" s="272"/>
      <c r="C96" s="272"/>
      <c r="D96" s="272"/>
      <c r="E96" s="272"/>
      <c r="F96" s="272"/>
      <c r="G96" s="272"/>
      <c r="H96" s="272"/>
      <c r="I96" s="272"/>
      <c r="J96" s="584"/>
      <c r="K96" s="1624"/>
      <c r="L96" s="442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</row>
    <row r="97" spans="1:44" ht="12" customHeight="1" x14ac:dyDescent="0.2">
      <c r="A97" s="1625" t="s">
        <v>681</v>
      </c>
      <c r="B97" s="1835" t="str">
        <f>IF(KITCHENUPGRADE="","",KITCHENUPGRADE)</f>
        <v/>
      </c>
      <c r="C97" s="1835"/>
      <c r="D97" s="1835"/>
      <c r="E97" s="1835"/>
      <c r="F97" s="272"/>
      <c r="G97" s="272"/>
      <c r="H97" s="272"/>
      <c r="I97" s="400"/>
      <c r="J97" s="409" t="str">
        <f>IF(KITCHENUPGRADE="","",KITCHUPGRADEPRICE)</f>
        <v/>
      </c>
      <c r="K97" s="1618"/>
      <c r="L97" s="442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</row>
    <row r="98" spans="1:44" ht="12" customHeight="1" x14ac:dyDescent="0.2">
      <c r="A98" s="1625" t="s">
        <v>682</v>
      </c>
      <c r="B98" s="1835" t="str">
        <f>IF(MASTERUPGRADE="","",MASTERUPGRADE)</f>
        <v/>
      </c>
      <c r="C98" s="1835"/>
      <c r="D98" s="1835"/>
      <c r="E98" s="1835"/>
      <c r="F98" s="272"/>
      <c r="G98" s="272"/>
      <c r="H98" s="272"/>
      <c r="I98" s="272"/>
      <c r="J98" s="409" t="str">
        <f>IF(MASTERUPGRADE="","",MSTRUPGRADEPRICE)</f>
        <v/>
      </c>
      <c r="K98" s="1623"/>
      <c r="L98" s="442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</row>
    <row r="99" spans="1:44" ht="12" customHeight="1" x14ac:dyDescent="0.2">
      <c r="A99" s="404"/>
      <c r="B99" s="1608" t="s">
        <v>712</v>
      </c>
      <c r="C99" s="272"/>
      <c r="D99" s="272"/>
      <c r="E99" s="272"/>
      <c r="F99" s="272"/>
      <c r="G99" s="272"/>
      <c r="H99" s="272"/>
      <c r="I99" s="400"/>
      <c r="J99" s="272"/>
      <c r="K99" s="1624"/>
      <c r="L99" s="442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</row>
    <row r="100" spans="1:44" ht="6.75" customHeight="1" x14ac:dyDescent="0.2">
      <c r="A100" s="404"/>
      <c r="B100" s="285"/>
      <c r="C100" s="272"/>
      <c r="D100" s="272"/>
      <c r="E100" s="272"/>
      <c r="F100" s="272"/>
      <c r="G100" s="272"/>
      <c r="H100" s="272"/>
      <c r="I100" s="400"/>
      <c r="J100" s="272"/>
      <c r="K100" s="1624"/>
      <c r="L100" s="442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</row>
    <row r="101" spans="1:44" ht="12" customHeight="1" x14ac:dyDescent="0.2">
      <c r="A101" s="1622" t="s">
        <v>399</v>
      </c>
      <c r="B101" s="272"/>
      <c r="C101" s="272"/>
      <c r="D101" s="1835" t="str">
        <f>IF(BACKSPLASH="","",BACKSPLASH)</f>
        <v/>
      </c>
      <c r="E101" s="1835"/>
      <c r="F101" s="1835"/>
      <c r="G101" s="1835"/>
      <c r="H101" s="272"/>
      <c r="I101" s="272"/>
      <c r="J101" s="409" t="str">
        <f>IF(BACKSPLASH="","",BACKSPLASHPRICE)</f>
        <v/>
      </c>
      <c r="K101" s="1618"/>
      <c r="L101" s="442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</row>
    <row r="102" spans="1:44" ht="5.25" customHeight="1" x14ac:dyDescent="0.2">
      <c r="A102" s="1329"/>
      <c r="B102" s="2"/>
      <c r="C102" s="2"/>
      <c r="D102" s="2"/>
      <c r="E102" s="2"/>
      <c r="F102" s="289"/>
      <c r="G102" s="289"/>
      <c r="H102" s="289"/>
      <c r="I102" s="285"/>
      <c r="J102" s="2"/>
      <c r="K102" s="9"/>
      <c r="L102" s="442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</row>
    <row r="103" spans="1:44" ht="12" customHeight="1" x14ac:dyDescent="0.2">
      <c r="A103" s="1329"/>
      <c r="B103" s="285" t="s">
        <v>935</v>
      </c>
      <c r="C103" s="22"/>
      <c r="D103" s="289"/>
      <c r="E103" s="289"/>
      <c r="F103" s="289"/>
      <c r="G103" s="289"/>
      <c r="H103" s="289"/>
      <c r="I103" s="285"/>
      <c r="J103" s="308"/>
      <c r="K103" s="1620"/>
      <c r="L103" s="442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</row>
    <row r="104" spans="1:44" ht="12.2" customHeight="1" x14ac:dyDescent="0.2">
      <c r="A104" s="1617" t="s">
        <v>1050</v>
      </c>
      <c r="B104" s="1831" t="str">
        <f>IF(DEN="","",DEN)</f>
        <v/>
      </c>
      <c r="C104" s="1831"/>
      <c r="D104" s="1831"/>
      <c r="E104" s="1831"/>
      <c r="F104" s="289"/>
      <c r="G104" s="289"/>
      <c r="H104" s="288"/>
      <c r="I104" s="272"/>
      <c r="J104" s="409" t="str">
        <f>IF(DEN="","",DENPRICE)</f>
        <v/>
      </c>
      <c r="K104" s="1618"/>
      <c r="L104" s="442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</row>
    <row r="105" spans="1:44" ht="12" customHeight="1" x14ac:dyDescent="0.2">
      <c r="A105" s="1617" t="s">
        <v>582</v>
      </c>
      <c r="B105" s="1835" t="str">
        <f>IF(DECK="","",DECK)</f>
        <v/>
      </c>
      <c r="C105" s="1835"/>
      <c r="D105" s="1835"/>
      <c r="E105" s="1835"/>
      <c r="F105" s="289"/>
      <c r="G105" s="289"/>
      <c r="H105" s="288"/>
      <c r="I105" s="272"/>
      <c r="J105" s="409" t="str">
        <f>IF(DECK="","",DECKPRICE)</f>
        <v/>
      </c>
      <c r="K105" s="1618"/>
      <c r="L105" s="442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</row>
    <row r="106" spans="1:44" ht="12" customHeight="1" x14ac:dyDescent="0.2">
      <c r="A106" s="404"/>
      <c r="B106" s="1968" t="str">
        <f>IF(DECKBALUSTERS="","",DECKBALUSTERS)</f>
        <v/>
      </c>
      <c r="C106" s="1968"/>
      <c r="D106" s="1968"/>
      <c r="E106" s="1968"/>
      <c r="F106" s="289"/>
      <c r="G106" s="296"/>
      <c r="H106" s="290"/>
      <c r="I106" s="293"/>
      <c r="J106" s="409" t="str">
        <f>IF(DECKBALUSTERS="","",DECKBALUSTERSPRICE)</f>
        <v/>
      </c>
      <c r="K106" s="1618"/>
      <c r="L106" s="442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</row>
    <row r="107" spans="1:44" ht="12.2" customHeight="1" x14ac:dyDescent="0.2">
      <c r="A107" s="404"/>
      <c r="B107" s="1920" t="s">
        <v>725</v>
      </c>
      <c r="C107" s="1920"/>
      <c r="D107" s="1920"/>
      <c r="E107" s="1920"/>
      <c r="F107" s="1920"/>
      <c r="G107" s="1920"/>
      <c r="H107" s="1920"/>
      <c r="I107" s="1920"/>
      <c r="J107" s="584"/>
      <c r="K107" s="1624"/>
      <c r="L107" s="442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</row>
    <row r="108" spans="1:44" ht="12" customHeight="1" x14ac:dyDescent="0.2">
      <c r="A108" s="1617" t="s">
        <v>728</v>
      </c>
      <c r="B108" s="272"/>
      <c r="C108" s="272"/>
      <c r="D108" s="272"/>
      <c r="E108" s="272"/>
      <c r="F108" s="272"/>
      <c r="G108" s="272"/>
      <c r="H108" s="272"/>
      <c r="I108" s="272"/>
      <c r="J108" s="584"/>
      <c r="K108" s="1624"/>
      <c r="L108" s="442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</row>
    <row r="109" spans="1:44" ht="12" customHeight="1" x14ac:dyDescent="0.2">
      <c r="A109" s="1292"/>
      <c r="B109" s="1835" t="str">
        <f>IF(FINISHEDBSMT="","",FINISHEDBSMT)</f>
        <v/>
      </c>
      <c r="C109" s="1835"/>
      <c r="D109" s="1835"/>
      <c r="E109" s="1835"/>
      <c r="F109" s="1835"/>
      <c r="G109" s="419"/>
      <c r="H109" s="290"/>
      <c r="I109" s="293"/>
      <c r="J109" s="409" t="str">
        <f>IF(FINISHEDBSMT="","",FINISHEDBSMTPRICE)</f>
        <v/>
      </c>
      <c r="K109" s="1618"/>
      <c r="L109" s="442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</row>
    <row r="110" spans="1:44" ht="12" customHeight="1" x14ac:dyDescent="0.2">
      <c r="A110" s="404"/>
      <c r="B110" s="1922" t="s">
        <v>1806</v>
      </c>
      <c r="C110" s="1922"/>
      <c r="D110" s="1922"/>
      <c r="E110" s="1922"/>
      <c r="F110" s="1922"/>
      <c r="G110" s="1922"/>
      <c r="H110" s="1922"/>
      <c r="I110" s="1922"/>
      <c r="J110" s="1264"/>
      <c r="K110" s="1624"/>
      <c r="L110" s="442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</row>
    <row r="111" spans="1:44" ht="12" customHeight="1" x14ac:dyDescent="0.2">
      <c r="A111" s="404"/>
      <c r="B111" s="1964" t="s">
        <v>1807</v>
      </c>
      <c r="C111" s="1965"/>
      <c r="D111" s="1965"/>
      <c r="E111" s="1965"/>
      <c r="F111" s="1965"/>
      <c r="G111" s="1965"/>
      <c r="H111" s="1965"/>
      <c r="I111" s="1965"/>
      <c r="J111" s="1966"/>
      <c r="K111" s="1618"/>
      <c r="L111" s="442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</row>
    <row r="112" spans="1:44" ht="12" customHeight="1" x14ac:dyDescent="0.2">
      <c r="A112" s="404"/>
      <c r="B112" s="1606" t="s">
        <v>1808</v>
      </c>
      <c r="C112" s="1608"/>
      <c r="D112" s="1609"/>
      <c r="E112" s="1609"/>
      <c r="F112" s="1609"/>
      <c r="G112" s="1610"/>
      <c r="H112" s="1611"/>
      <c r="I112" s="1568"/>
      <c r="J112" s="1611"/>
      <c r="K112" s="1620"/>
      <c r="L112" s="442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</row>
    <row r="113" spans="1:44" ht="3" customHeight="1" x14ac:dyDescent="0.2">
      <c r="A113" s="1292"/>
      <c r="B113" s="2"/>
      <c r="C113" s="2"/>
      <c r="D113" s="2"/>
      <c r="E113" s="2"/>
      <c r="F113" s="2"/>
      <c r="G113" s="2"/>
      <c r="H113" s="2"/>
      <c r="I113" s="2"/>
      <c r="J113" s="2"/>
      <c r="K113" s="9"/>
      <c r="L113" s="442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</row>
    <row r="114" spans="1:44" ht="12" customHeight="1" x14ac:dyDescent="0.2">
      <c r="A114" s="1622" t="s">
        <v>722</v>
      </c>
      <c r="B114" s="272"/>
      <c r="C114" s="2"/>
      <c r="D114" s="272"/>
      <c r="E114" s="272"/>
      <c r="F114" s="272"/>
      <c r="G114" s="272"/>
      <c r="H114" s="272"/>
      <c r="I114" s="272"/>
      <c r="J114" s="272"/>
      <c r="K114" s="1624"/>
      <c r="L114" s="442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</row>
    <row r="115" spans="1:44" ht="12" customHeight="1" x14ac:dyDescent="0.2">
      <c r="A115" s="1292"/>
      <c r="B115" s="1833" t="str">
        <f>IF(FIREPLACEUPGRADE="","",FIREPLACEUPGRADE)</f>
        <v/>
      </c>
      <c r="C115" s="1833"/>
      <c r="D115" s="307"/>
      <c r="E115" s="307"/>
      <c r="F115" s="307"/>
      <c r="G115" s="307"/>
      <c r="H115" s="307"/>
      <c r="I115" s="273"/>
      <c r="J115" s="409" t="str">
        <f>IF(FIREPLACEUPGRADE="","",FIREPLACEUPGRADEPRICE)</f>
        <v/>
      </c>
      <c r="K115" s="1618"/>
      <c r="L115" s="442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</row>
    <row r="116" spans="1:44" ht="6.75" customHeight="1" x14ac:dyDescent="0.2">
      <c r="A116" s="1626"/>
      <c r="B116" s="272"/>
      <c r="C116" s="420"/>
      <c r="D116" s="1835"/>
      <c r="E116" s="1835"/>
      <c r="F116" s="1835"/>
      <c r="G116" s="307"/>
      <c r="H116" s="273"/>
      <c r="I116" s="273"/>
      <c r="J116" s="308"/>
      <c r="K116" s="1627"/>
      <c r="L116" s="442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</row>
    <row r="117" spans="1:44" ht="12" customHeight="1" x14ac:dyDescent="0.2">
      <c r="A117" s="1617" t="s">
        <v>988</v>
      </c>
      <c r="B117" s="272"/>
      <c r="C117" s="312"/>
      <c r="D117" s="772" t="str">
        <f>IF(FIXTUREHARDWARE="","",FIXTUREHARDWARE)</f>
        <v/>
      </c>
      <c r="E117" s="772"/>
      <c r="F117" s="307"/>
      <c r="G117" s="307"/>
      <c r="H117" s="288"/>
      <c r="I117" s="293"/>
      <c r="J117" s="409" t="str">
        <f>IF(FIXTUREHARDWARE="","",SANTEEFPFACEPRICE)</f>
        <v/>
      </c>
      <c r="K117" s="1618"/>
      <c r="L117" s="442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</row>
    <row r="118" spans="1:44" ht="12" customHeight="1" x14ac:dyDescent="0.2">
      <c r="A118" s="1617" t="s">
        <v>380</v>
      </c>
      <c r="B118" s="1831" t="str">
        <f>IF(VINYLFLOORINGDINING="","",VINYLFLOORINGDINING)</f>
        <v/>
      </c>
      <c r="C118" s="1831"/>
      <c r="D118" s="273"/>
      <c r="E118" s="273"/>
      <c r="F118" s="273"/>
      <c r="G118" s="273"/>
      <c r="H118" s="273"/>
      <c r="I118" s="292"/>
      <c r="J118" s="409" t="str">
        <f>IF(VINYLFLOORINGDINING="","",VINYLFLOORINGDININGPRICING)</f>
        <v/>
      </c>
      <c r="K118" s="1618"/>
      <c r="L118" s="442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</row>
    <row r="119" spans="1:44" ht="12.2" customHeight="1" x14ac:dyDescent="0.2">
      <c r="A119" s="1292"/>
      <c r="B119" s="1831" t="str">
        <f>IF(WOODCERAMIC="","",WOODCERAMIC)</f>
        <v/>
      </c>
      <c r="C119" s="1831"/>
      <c r="D119" s="273"/>
      <c r="E119" s="273"/>
      <c r="F119" s="273"/>
      <c r="G119" s="273"/>
      <c r="H119" s="273"/>
      <c r="I119" s="292"/>
      <c r="J119" s="409" t="str">
        <f>IF(WOODCERAMIC="","",WOODCERAMICPRICE)</f>
        <v/>
      </c>
      <c r="K119" s="1618"/>
      <c r="L119" s="442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</row>
    <row r="120" spans="1:44" ht="12" customHeight="1" x14ac:dyDescent="0.2">
      <c r="A120" s="1292"/>
      <c r="B120" s="2"/>
      <c r="C120" s="1967" t="str">
        <f>IF(WOODMAINFLOOR="","",WOODMAINFLOOR)</f>
        <v/>
      </c>
      <c r="D120" s="1967"/>
      <c r="E120" s="1967"/>
      <c r="F120" s="1967"/>
      <c r="G120" s="1967"/>
      <c r="H120" s="1967"/>
      <c r="I120" s="2"/>
      <c r="J120" s="409" t="str">
        <f>IF(WOODMAINFLOORPRICE="","",WOODMAINFLOORPRICE)</f>
        <v/>
      </c>
      <c r="K120" s="1618"/>
      <c r="L120" s="442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</row>
    <row r="121" spans="1:44" ht="12" customHeight="1" x14ac:dyDescent="0.2">
      <c r="A121" s="1292"/>
      <c r="B121" s="1605" t="s">
        <v>1807</v>
      </c>
      <c r="C121" s="1605"/>
      <c r="D121" s="1605"/>
      <c r="E121" s="1605"/>
      <c r="F121" s="1605"/>
      <c r="G121" s="1605"/>
      <c r="H121" s="1605"/>
      <c r="I121" s="1612"/>
      <c r="J121" s="409" t="str">
        <f>IF(FLOORADJUSTMENT="","",FLOORADJUSTMENTPRICE)</f>
        <v/>
      </c>
      <c r="K121" s="1623"/>
      <c r="L121" s="442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</row>
    <row r="122" spans="1:44" ht="12" customHeight="1" x14ac:dyDescent="0.2">
      <c r="A122" s="1626"/>
      <c r="B122" s="1922" t="s">
        <v>1806</v>
      </c>
      <c r="C122" s="1922"/>
      <c r="D122" s="1922"/>
      <c r="E122" s="1922"/>
      <c r="F122" s="1922"/>
      <c r="G122" s="1922"/>
      <c r="H122" s="1922"/>
      <c r="I122" s="1922"/>
      <c r="J122" s="421"/>
      <c r="K122" s="1628"/>
      <c r="L122" s="442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</row>
    <row r="123" spans="1:44" ht="12" customHeight="1" x14ac:dyDescent="0.2">
      <c r="A123" s="404"/>
      <c r="B123" s="1607" t="s">
        <v>1805</v>
      </c>
      <c r="C123" s="272"/>
      <c r="D123" s="272"/>
      <c r="E123" s="272"/>
      <c r="F123" s="272"/>
      <c r="G123" s="272"/>
      <c r="H123" s="272"/>
      <c r="I123" s="272"/>
      <c r="J123" s="272"/>
      <c r="K123" s="1624"/>
      <c r="L123" s="442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</row>
    <row r="124" spans="1:44" ht="12" customHeight="1" x14ac:dyDescent="0.2">
      <c r="A124" s="1617"/>
      <c r="B124" s="1921" t="s">
        <v>726</v>
      </c>
      <c r="C124" s="1921"/>
      <c r="D124" s="1921"/>
      <c r="E124" s="1921"/>
      <c r="F124" s="1921"/>
      <c r="G124" s="1921"/>
      <c r="H124" s="1921"/>
      <c r="I124" s="1921"/>
      <c r="J124" s="585"/>
      <c r="K124" s="1624"/>
      <c r="L124" s="442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</row>
    <row r="125" spans="1:44" ht="12" customHeight="1" x14ac:dyDescent="0.2">
      <c r="A125" s="1617"/>
      <c r="B125" s="1831"/>
      <c r="C125" s="1831"/>
      <c r="D125" s="1831"/>
      <c r="E125" s="1831"/>
      <c r="F125" s="289"/>
      <c r="G125" s="289"/>
      <c r="H125" s="288"/>
      <c r="I125" s="272"/>
      <c r="J125" s="308"/>
      <c r="K125" s="1627"/>
      <c r="L125" s="442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</row>
    <row r="126" spans="1:44" ht="12" customHeight="1" x14ac:dyDescent="0.2">
      <c r="A126" s="1617" t="s">
        <v>1707</v>
      </c>
      <c r="B126" s="1831" t="str">
        <f>IF(DROPZONE="","",DROPZONE)</f>
        <v/>
      </c>
      <c r="C126" s="1831"/>
      <c r="D126" s="1831"/>
      <c r="E126" s="1831"/>
      <c r="F126" s="1831"/>
      <c r="G126" s="1831"/>
      <c r="H126" s="1831"/>
      <c r="I126" s="1831"/>
      <c r="J126" s="409" t="str">
        <f>IF(DROPZONE="","",DROPZONEPRICE)</f>
        <v/>
      </c>
      <c r="K126" s="1618"/>
      <c r="L126" s="442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</row>
    <row r="127" spans="1:44" ht="3" customHeight="1" x14ac:dyDescent="0.2">
      <c r="A127" s="1629"/>
      <c r="B127" s="2"/>
      <c r="C127" s="2"/>
      <c r="D127" s="2"/>
      <c r="E127" s="2"/>
      <c r="F127" s="2"/>
      <c r="G127" s="2"/>
      <c r="H127" s="272"/>
      <c r="I127" s="272"/>
      <c r="J127" s="329"/>
      <c r="K127" s="1627"/>
      <c r="L127" s="442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</row>
    <row r="128" spans="1:44" ht="3" customHeight="1" x14ac:dyDescent="0.2">
      <c r="A128" s="404"/>
      <c r="B128" s="2"/>
      <c r="C128" s="272"/>
      <c r="D128" s="272"/>
      <c r="E128" s="272"/>
      <c r="F128" s="272"/>
      <c r="G128" s="272"/>
      <c r="H128" s="272"/>
      <c r="I128" s="272"/>
      <c r="J128" s="272"/>
      <c r="K128" s="1624"/>
      <c r="L128" s="442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</row>
    <row r="129" spans="1:44" ht="12" customHeight="1" x14ac:dyDescent="0.2">
      <c r="A129" s="1617" t="s">
        <v>729</v>
      </c>
      <c r="B129" s="478" t="s">
        <v>916</v>
      </c>
      <c r="C129" s="419"/>
      <c r="D129" s="292"/>
      <c r="E129" s="273"/>
      <c r="F129" s="273"/>
      <c r="G129" s="419"/>
      <c r="H129" s="273"/>
      <c r="I129" s="97"/>
      <c r="J129" s="310"/>
      <c r="K129" s="1628"/>
      <c r="L129" s="442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</row>
    <row r="130" spans="1:44" ht="12" customHeight="1" x14ac:dyDescent="0.2">
      <c r="A130" s="1292"/>
      <c r="B130" s="1835" t="str">
        <f>IF(THREECARGARAGE="","",THREECARGARAGE)</f>
        <v/>
      </c>
      <c r="C130" s="1835"/>
      <c r="D130" s="273" t="s">
        <v>983</v>
      </c>
      <c r="E130" s="273"/>
      <c r="F130" s="273"/>
      <c r="G130" s="419"/>
      <c r="H130" s="273"/>
      <c r="I130" s="273"/>
      <c r="J130" s="409" t="str">
        <f>IF(THREECARGARAGE="","",THREECARGARAGEPRICE)</f>
        <v/>
      </c>
      <c r="K130" s="1618"/>
      <c r="L130" s="442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</row>
    <row r="131" spans="1:44" ht="12" customHeight="1" x14ac:dyDescent="0.2">
      <c r="A131" s="404"/>
      <c r="B131" s="1922" t="s">
        <v>1806</v>
      </c>
      <c r="C131" s="1922"/>
      <c r="D131" s="1922"/>
      <c r="E131" s="1922"/>
      <c r="F131" s="1922"/>
      <c r="G131" s="1922"/>
      <c r="H131" s="1922"/>
      <c r="I131" s="1922"/>
      <c r="J131" s="329"/>
      <c r="K131" s="1624"/>
      <c r="L131" s="442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</row>
    <row r="132" spans="1:44" ht="12" customHeight="1" x14ac:dyDescent="0.25">
      <c r="A132" s="1622" t="s">
        <v>989</v>
      </c>
      <c r="B132" s="330"/>
      <c r="C132" s="418"/>
      <c r="D132" s="289"/>
      <c r="E132" s="1896" t="str">
        <f>IF(MASTERBATHBRADFORD1="","",MASTERBATHBRADFORD1)</f>
        <v/>
      </c>
      <c r="F132" s="1896"/>
      <c r="G132" s="1896"/>
      <c r="H132" s="1896"/>
      <c r="I132" s="287"/>
      <c r="J132" s="409" t="str">
        <f>IF(MASTERBATHBRADFORD1="","",MASTERBATHBRADFORDPRICE)</f>
        <v/>
      </c>
      <c r="K132" s="1618"/>
      <c r="L132" s="442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</row>
    <row r="133" spans="1:44" ht="12" customHeight="1" x14ac:dyDescent="0.2">
      <c r="A133" s="1622" t="s">
        <v>730</v>
      </c>
      <c r="B133" s="272"/>
      <c r="C133" s="285"/>
      <c r="D133" s="272"/>
      <c r="E133" s="272"/>
      <c r="F133" s="272"/>
      <c r="G133" s="272"/>
      <c r="H133" s="272"/>
      <c r="I133" s="272"/>
      <c r="J133" s="272"/>
      <c r="K133" s="1624"/>
      <c r="L133" s="362"/>
      <c r="M133" s="98"/>
      <c r="N133" s="98"/>
      <c r="O133" s="98"/>
      <c r="P133" s="98"/>
      <c r="Q133" s="98"/>
      <c r="R133" s="1955">
        <f>'Info Page'!$C$33</f>
        <v>0</v>
      </c>
      <c r="S133" s="1955"/>
      <c r="T133" s="1955"/>
      <c r="U133" s="1955"/>
      <c r="V133" s="98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</row>
    <row r="134" spans="1:44" ht="12" customHeight="1" x14ac:dyDescent="0.2">
      <c r="A134" s="1292"/>
      <c r="B134" s="1835" t="str">
        <f>IF(SECURITYSTEREOPKGS="","",SECURITYSTEREOPKGS)</f>
        <v/>
      </c>
      <c r="C134" s="1835"/>
      <c r="D134" s="272"/>
      <c r="E134" s="272"/>
      <c r="F134" s="272"/>
      <c r="G134" s="272"/>
      <c r="H134" s="272"/>
      <c r="I134" s="272"/>
      <c r="J134" s="409" t="str">
        <f>IF(SECURITYSTEREOPKGS="","",SECURITYSTEREOPRICE)</f>
        <v/>
      </c>
      <c r="K134" s="1618"/>
      <c r="L134" s="362"/>
      <c r="M134" s="95" t="s">
        <v>231</v>
      </c>
      <c r="N134" s="1956">
        <f>'Info Page'!C28</f>
        <v>0</v>
      </c>
      <c r="O134" s="1956"/>
      <c r="P134" s="1956"/>
      <c r="R134" s="95" t="s">
        <v>390</v>
      </c>
      <c r="S134" s="1956">
        <f>'Info Page'!C34</f>
        <v>0</v>
      </c>
      <c r="T134" s="1956"/>
      <c r="U134" s="1956"/>
      <c r="V134" s="98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</row>
    <row r="135" spans="1:44" ht="12" customHeight="1" x14ac:dyDescent="0.2">
      <c r="A135" s="1292"/>
      <c r="B135" s="1835" t="str">
        <f>IF(STEREOPREWIRE="","",STEREOPREWIRE)</f>
        <v/>
      </c>
      <c r="C135" s="1835"/>
      <c r="D135" s="272"/>
      <c r="E135" s="272"/>
      <c r="F135" s="272"/>
      <c r="G135" s="272"/>
      <c r="H135" s="272"/>
      <c r="I135" s="272"/>
      <c r="J135" s="409" t="str">
        <f>IF(STEREOPREWIRE="","",STEREOPREWIREPRICE)</f>
        <v/>
      </c>
      <c r="K135" s="1623"/>
      <c r="L135" s="362"/>
      <c r="M135" s="95"/>
      <c r="N135" s="98"/>
      <c r="O135" s="98"/>
      <c r="P135" s="98"/>
      <c r="T135" s="98"/>
      <c r="U135" s="98"/>
      <c r="V135" s="98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</row>
    <row r="136" spans="1:44" ht="12" customHeight="1" x14ac:dyDescent="0.2">
      <c r="A136" s="404"/>
      <c r="B136" s="1835" t="str">
        <f>IF(MULTIRMAUDIO="","",MULTIRMAUDIO)</f>
        <v/>
      </c>
      <c r="C136" s="1835"/>
      <c r="D136" s="1835"/>
      <c r="E136" s="272"/>
      <c r="F136" s="272"/>
      <c r="G136" s="272"/>
      <c r="H136" s="296" t="s">
        <v>705</v>
      </c>
      <c r="I136" s="771" t="str">
        <f>IF(MULTIRMAUDIO="","",MULITRMAUDIOLOC)</f>
        <v/>
      </c>
      <c r="J136" s="409" t="str">
        <f>IF(MULTIRMAUDIO="","",MULTIRMAUDIOPRICE)</f>
        <v/>
      </c>
      <c r="K136" s="1623"/>
      <c r="L136" s="362"/>
      <c r="M136" s="95" t="s">
        <v>449</v>
      </c>
      <c r="N136" s="1956">
        <f>'Info Page'!D84</f>
        <v>0</v>
      </c>
      <c r="O136" s="1956"/>
      <c r="P136" s="1956"/>
      <c r="R136" s="95" t="s">
        <v>1423</v>
      </c>
      <c r="S136" s="1957">
        <f>'Info Page'!C37</f>
        <v>0</v>
      </c>
      <c r="T136" s="1957"/>
      <c r="U136" s="1957"/>
      <c r="V136" s="98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</row>
    <row r="137" spans="1:44" ht="12" customHeight="1" x14ac:dyDescent="0.2">
      <c r="A137" s="404"/>
      <c r="B137" s="1835" t="str">
        <f>IF(STANDALONETV="","",STANDALONETV)</f>
        <v/>
      </c>
      <c r="C137" s="1835"/>
      <c r="D137" s="308"/>
      <c r="E137" s="272"/>
      <c r="F137" s="272"/>
      <c r="G137" s="272"/>
      <c r="H137" s="272"/>
      <c r="I137" s="272"/>
      <c r="J137" s="409" t="str">
        <f>IF(STANDALONETV="","",STANDALONETVPRICE)</f>
        <v/>
      </c>
      <c r="K137" s="1623"/>
      <c r="L137" s="16"/>
      <c r="M137" s="16"/>
      <c r="N137" s="1908">
        <f>'Info Page'!D85</f>
        <v>0</v>
      </c>
      <c r="O137" s="1908"/>
      <c r="P137" s="1908"/>
      <c r="R137" s="56"/>
      <c r="S137" s="1359"/>
      <c r="T137" s="16"/>
      <c r="U137" s="16"/>
      <c r="V137" s="16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</row>
    <row r="138" spans="1:44" ht="12" customHeight="1" x14ac:dyDescent="0.2">
      <c r="A138" s="1630" t="s">
        <v>738</v>
      </c>
      <c r="B138" s="2"/>
      <c r="C138" s="272"/>
      <c r="D138" s="272"/>
      <c r="E138" s="272"/>
      <c r="F138" s="272"/>
      <c r="G138" s="272"/>
      <c r="H138" s="272"/>
      <c r="I138" s="272"/>
      <c r="J138" s="272"/>
      <c r="K138" s="1624"/>
      <c r="L138" s="16"/>
      <c r="M138" s="16"/>
      <c r="N138" s="16" t="s">
        <v>333</v>
      </c>
      <c r="O138" s="1908">
        <f>'Info Page'!F85</f>
        <v>0</v>
      </c>
      <c r="P138" s="1908"/>
      <c r="R138" s="95" t="s">
        <v>503</v>
      </c>
      <c r="S138" s="1971"/>
      <c r="T138" s="1971"/>
      <c r="U138" s="1971"/>
      <c r="V138" s="16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</row>
    <row r="139" spans="1:44" ht="12" customHeight="1" x14ac:dyDescent="0.2">
      <c r="A139" s="1630" t="s">
        <v>1823</v>
      </c>
      <c r="B139" s="2"/>
      <c r="C139" s="272"/>
      <c r="D139" s="272"/>
      <c r="E139" s="272"/>
      <c r="F139" s="272"/>
      <c r="G139" s="272"/>
      <c r="H139" s="272"/>
      <c r="I139" s="272"/>
      <c r="J139" s="272"/>
      <c r="K139" s="1624"/>
      <c r="L139" s="16"/>
      <c r="N139" s="16"/>
      <c r="O139" s="16"/>
      <c r="P139" s="16"/>
      <c r="R139" s="16"/>
      <c r="S139" s="16"/>
      <c r="T139" s="16"/>
      <c r="U139" s="16"/>
      <c r="V139" s="16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</row>
    <row r="140" spans="1:44" ht="10.15" customHeight="1" x14ac:dyDescent="0.2">
      <c r="A140" s="1693" t="s">
        <v>1835</v>
      </c>
      <c r="B140" s="2"/>
      <c r="C140" s="272"/>
      <c r="D140" s="272"/>
      <c r="E140" s="272"/>
      <c r="F140" s="272"/>
      <c r="G140" s="272"/>
      <c r="H140" s="272"/>
      <c r="I140" s="272"/>
      <c r="J140" s="272"/>
      <c r="K140" s="1624"/>
      <c r="L140" s="16"/>
      <c r="M140" s="34"/>
      <c r="N140" s="34"/>
      <c r="O140" s="34"/>
      <c r="P140" s="1361">
        <f ca="1">'Info Page'!H6</f>
        <v>42823.62944016204</v>
      </c>
      <c r="R140" s="34"/>
      <c r="S140" s="34"/>
      <c r="T140" s="34"/>
      <c r="U140" s="34"/>
      <c r="V140" s="16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</row>
    <row r="141" spans="1:44" ht="10.15" customHeight="1" x14ac:dyDescent="0.2">
      <c r="A141" s="1630" t="s">
        <v>739</v>
      </c>
      <c r="B141" s="2"/>
      <c r="C141" s="272"/>
      <c r="D141" s="272"/>
      <c r="E141" s="272"/>
      <c r="F141" s="272"/>
      <c r="G141" s="272"/>
      <c r="H141" s="272"/>
      <c r="I141" s="272"/>
      <c r="J141" s="272"/>
      <c r="K141" s="1624"/>
      <c r="L141" s="16"/>
      <c r="M141" s="15" t="s">
        <v>1420</v>
      </c>
      <c r="N141" s="16"/>
      <c r="O141" s="16"/>
      <c r="P141" s="16"/>
      <c r="R141" s="15" t="s">
        <v>1421</v>
      </c>
      <c r="S141" s="16"/>
      <c r="T141" s="16"/>
      <c r="U141" s="16"/>
      <c r="V141" s="16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</row>
    <row r="142" spans="1:44" ht="10.15" customHeight="1" x14ac:dyDescent="0.2">
      <c r="A142" s="1630" t="s">
        <v>981</v>
      </c>
      <c r="B142" s="2"/>
      <c r="C142" s="272"/>
      <c r="D142" s="272"/>
      <c r="E142" s="272"/>
      <c r="F142" s="272"/>
      <c r="G142" s="272"/>
      <c r="H142" s="272"/>
      <c r="I142" s="272"/>
      <c r="J142" s="272"/>
      <c r="K142" s="1624"/>
      <c r="L142" s="16"/>
      <c r="M142" s="16"/>
      <c r="N142" s="16"/>
      <c r="O142" s="16"/>
      <c r="P142" s="16"/>
      <c r="R142" s="16"/>
      <c r="S142" s="16"/>
      <c r="T142" s="16"/>
      <c r="U142" s="16"/>
      <c r="V142" s="16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</row>
    <row r="143" spans="1:44" ht="10.15" customHeight="1" x14ac:dyDescent="0.2">
      <c r="A143" s="1630" t="s">
        <v>982</v>
      </c>
      <c r="B143" s="2"/>
      <c r="C143" s="272"/>
      <c r="D143" s="272"/>
      <c r="E143" s="272"/>
      <c r="F143" s="272"/>
      <c r="G143" s="272"/>
      <c r="H143" s="272"/>
      <c r="I143" s="272"/>
      <c r="J143" s="272"/>
      <c r="K143" s="1624"/>
      <c r="L143" s="16"/>
      <c r="M143" s="34"/>
      <c r="N143" s="34"/>
      <c r="O143" s="34"/>
      <c r="P143" s="1361">
        <f ca="1">'Info Page'!H6</f>
        <v>42823.62944016204</v>
      </c>
      <c r="R143" s="34"/>
      <c r="S143" s="34"/>
      <c r="T143" s="34"/>
      <c r="U143" s="16"/>
      <c r="V143" s="16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</row>
    <row r="144" spans="1:44" ht="10.15" customHeight="1" x14ac:dyDescent="0.2">
      <c r="A144" s="1629" t="s">
        <v>1556</v>
      </c>
      <c r="B144" s="2"/>
      <c r="C144" s="272"/>
      <c r="D144" s="272"/>
      <c r="E144" s="272"/>
      <c r="F144" s="272"/>
      <c r="G144" s="272"/>
      <c r="H144" s="272"/>
      <c r="I144" s="272"/>
      <c r="J144" s="272"/>
      <c r="K144" s="1624"/>
      <c r="L144" s="16"/>
      <c r="M144" s="15" t="s">
        <v>1420</v>
      </c>
      <c r="N144" s="16"/>
      <c r="O144" s="16"/>
      <c r="P144" s="16"/>
      <c r="R144" s="15" t="s">
        <v>1422</v>
      </c>
      <c r="S144" s="16"/>
      <c r="T144" s="16"/>
      <c r="U144" s="16"/>
      <c r="V144" s="16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</row>
    <row r="145" spans="1:51" ht="3" customHeight="1" x14ac:dyDescent="0.2">
      <c r="A145" s="1292"/>
      <c r="B145" s="2"/>
      <c r="C145" s="2"/>
      <c r="D145" s="2"/>
      <c r="E145" s="2"/>
      <c r="F145" s="2"/>
      <c r="G145" s="2"/>
      <c r="H145" s="2"/>
      <c r="I145" s="2"/>
      <c r="J145" s="2"/>
      <c r="K145" s="9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</row>
    <row r="146" spans="1:51" ht="7.35" customHeight="1" x14ac:dyDescent="0.2">
      <c r="A146" s="1292"/>
      <c r="B146" s="2"/>
      <c r="C146" s="2"/>
      <c r="D146" s="2"/>
      <c r="E146" s="2"/>
      <c r="F146" s="2"/>
      <c r="G146" s="2"/>
      <c r="H146" s="2"/>
      <c r="I146" s="2"/>
      <c r="J146" s="2"/>
      <c r="K146" s="9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</row>
    <row r="147" spans="1:51" ht="9.9499999999999993" customHeight="1" x14ac:dyDescent="0.2">
      <c r="A147" s="1631"/>
      <c r="B147" s="292"/>
      <c r="C147" s="307"/>
      <c r="D147" s="307"/>
      <c r="E147" s="292"/>
      <c r="F147" s="412">
        <f ca="1">K23</f>
        <v>42823.62944016204</v>
      </c>
      <c r="G147" s="292"/>
      <c r="H147" s="2"/>
      <c r="I147" s="633" t="s">
        <v>609</v>
      </c>
      <c r="J147" s="413"/>
      <c r="K147" s="1632"/>
      <c r="L147" s="16"/>
      <c r="M147" s="16"/>
      <c r="N147" s="16"/>
      <c r="O147" s="16"/>
      <c r="P147" s="16"/>
      <c r="Q147" s="1360" t="s">
        <v>1424</v>
      </c>
      <c r="R147" s="16"/>
      <c r="S147" s="16"/>
      <c r="T147" s="16"/>
      <c r="U147" s="16"/>
      <c r="V147" s="16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</row>
    <row r="148" spans="1:51" ht="7.35" customHeight="1" x14ac:dyDescent="0.2">
      <c r="A148" s="1633"/>
      <c r="B148" s="660"/>
      <c r="C148" s="371"/>
      <c r="D148" s="371"/>
      <c r="E148" s="371"/>
      <c r="F148" s="371"/>
      <c r="G148" s="371"/>
      <c r="H148" s="1634"/>
      <c r="I148" s="371"/>
      <c r="J148" s="413"/>
      <c r="K148" s="1635">
        <f>'Info Page'!C56</f>
        <v>42824</v>
      </c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</row>
    <row r="149" spans="1:51" ht="7.35" customHeight="1" x14ac:dyDescent="0.2">
      <c r="A149" s="634"/>
      <c r="B149" s="292"/>
      <c r="C149" s="272"/>
      <c r="D149" s="272"/>
      <c r="E149" s="272"/>
      <c r="F149" s="272"/>
      <c r="G149" s="272"/>
      <c r="H149" s="2"/>
      <c r="I149" s="2"/>
      <c r="J149" s="2"/>
      <c r="K149" s="2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</row>
    <row r="150" spans="1:51" ht="9.9499999999999993" customHeight="1" x14ac:dyDescent="0.2">
      <c r="A150" s="412"/>
      <c r="B150" s="272"/>
      <c r="C150" s="272"/>
      <c r="D150" s="272"/>
      <c r="E150" s="272"/>
      <c r="F150" s="272"/>
      <c r="G150" s="272"/>
      <c r="H150" s="2"/>
      <c r="I150" s="2"/>
      <c r="J150" s="2"/>
      <c r="K150" s="2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</row>
    <row r="151" spans="1:51" ht="9.9499999999999993" customHeight="1" thickBot="1" x14ac:dyDescent="0.25">
      <c r="A151" s="554"/>
      <c r="B151" s="272"/>
      <c r="C151" s="272"/>
      <c r="D151" s="272"/>
      <c r="E151" s="272"/>
      <c r="F151" s="272"/>
      <c r="G151" s="272"/>
      <c r="H151" s="2"/>
      <c r="I151" s="2"/>
      <c r="J151" s="2"/>
      <c r="K151" s="272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</row>
    <row r="152" spans="1:51" ht="9.9499999999999993" customHeight="1" thickBot="1" x14ac:dyDescent="0.25">
      <c r="A152" s="554"/>
      <c r="B152" s="272"/>
      <c r="C152" s="272"/>
      <c r="D152" s="272"/>
      <c r="E152" s="272"/>
      <c r="F152" s="272"/>
      <c r="G152" s="272"/>
      <c r="H152" s="294" t="s">
        <v>448</v>
      </c>
      <c r="I152" s="423">
        <f>'Info Page'!D81</f>
        <v>0</v>
      </c>
      <c r="J152" s="415"/>
      <c r="K152" s="272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</row>
    <row r="153" spans="1:51" ht="9.9499999999999993" customHeight="1" thickBot="1" x14ac:dyDescent="0.25">
      <c r="A153" s="554"/>
      <c r="B153" s="272"/>
      <c r="C153" s="272"/>
      <c r="D153" s="272"/>
      <c r="E153" s="272"/>
      <c r="F153" s="272"/>
      <c r="G153" s="272"/>
      <c r="H153" s="294" t="s">
        <v>447</v>
      </c>
      <c r="I153" s="416">
        <f>'Info Page'!D79</f>
        <v>0</v>
      </c>
      <c r="J153" s="417"/>
      <c r="K153" s="272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</row>
    <row r="154" spans="1:51" ht="9.9499999999999993" customHeight="1" thickBot="1" x14ac:dyDescent="0.25">
      <c r="A154" s="554"/>
      <c r="B154" s="272"/>
      <c r="C154" s="272"/>
      <c r="D154" s="272"/>
      <c r="E154" s="272"/>
      <c r="F154" s="272"/>
      <c r="G154" s="272"/>
      <c r="H154" s="294" t="s">
        <v>198</v>
      </c>
      <c r="I154" s="416">
        <f>'Info Page'!D84</f>
        <v>0</v>
      </c>
      <c r="J154" s="417"/>
      <c r="K154" s="272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</row>
    <row r="155" spans="1:51" ht="3" customHeight="1" x14ac:dyDescent="0.2">
      <c r="A155" s="554"/>
      <c r="B155" s="272"/>
      <c r="C155" s="272"/>
      <c r="D155" s="272"/>
      <c r="E155" s="272"/>
      <c r="F155" s="272"/>
      <c r="G155" s="272"/>
      <c r="H155" s="2"/>
      <c r="I155" s="2"/>
      <c r="J155" s="2"/>
      <c r="K155" s="272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</row>
    <row r="156" spans="1:51" ht="3" customHeight="1" thickBot="1" x14ac:dyDescent="0.25">
      <c r="A156" s="554"/>
      <c r="B156" s="272"/>
      <c r="C156" s="272"/>
      <c r="D156" s="272"/>
      <c r="E156" s="272"/>
      <c r="F156" s="272"/>
      <c r="G156" s="272"/>
      <c r="H156" s="272"/>
      <c r="I156" s="272"/>
      <c r="J156" s="331"/>
      <c r="K156" s="272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</row>
    <row r="157" spans="1:51" ht="16.899999999999999" customHeight="1" thickBot="1" x14ac:dyDescent="0.25">
      <c r="A157" s="1836" t="s">
        <v>740</v>
      </c>
      <c r="B157" s="1837"/>
      <c r="C157" s="1837"/>
      <c r="D157" s="1837"/>
      <c r="E157" s="1837"/>
      <c r="F157" s="1837"/>
      <c r="G157" s="1837"/>
      <c r="H157" s="1837"/>
      <c r="I157" s="1837"/>
      <c r="J157" s="1837"/>
      <c r="K157" s="1838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</row>
    <row r="158" spans="1:51" ht="3" customHeight="1" thickBot="1" x14ac:dyDescent="0.25">
      <c r="A158" s="424"/>
      <c r="B158" s="603"/>
      <c r="C158" s="603"/>
      <c r="D158" s="603"/>
      <c r="E158" s="603"/>
      <c r="F158" s="603"/>
      <c r="G158" s="603"/>
      <c r="H158" s="603"/>
      <c r="I158" s="604"/>
      <c r="J158" s="730"/>
      <c r="K158" s="606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</row>
    <row r="159" spans="1:51" ht="12" customHeight="1" x14ac:dyDescent="0.2">
      <c r="A159" s="1468" t="s">
        <v>731</v>
      </c>
      <c r="B159" s="603"/>
      <c r="C159" s="603"/>
      <c r="D159" s="603"/>
      <c r="E159" s="603"/>
      <c r="F159" s="603"/>
      <c r="G159" s="603"/>
      <c r="H159" s="603"/>
      <c r="I159" s="603"/>
      <c r="J159" s="603"/>
      <c r="K159" s="760" t="s">
        <v>767</v>
      </c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</row>
    <row r="160" spans="1:51" ht="14.25" customHeight="1" thickBot="1" x14ac:dyDescent="0.25">
      <c r="A160" s="591"/>
      <c r="B160" s="308" t="str">
        <f>IF(SPRINKLER="","",SPRINKLER)</f>
        <v/>
      </c>
      <c r="C160" s="273"/>
      <c r="D160" s="273"/>
      <c r="E160" s="273"/>
      <c r="F160" s="273"/>
      <c r="G160" s="97" t="s">
        <v>1656</v>
      </c>
      <c r="H160" s="1505">
        <f>'Info Page'!F146</f>
        <v>0</v>
      </c>
      <c r="I160" s="273"/>
      <c r="J160" s="409" t="str">
        <f>IF(SPRINKLER="","",SPRINKLERPRICE)</f>
        <v/>
      </c>
      <c r="K160" s="761"/>
      <c r="M160" s="67" t="s">
        <v>552</v>
      </c>
      <c r="N160" s="170"/>
      <c r="O160" s="170"/>
      <c r="P160" s="170"/>
      <c r="Q160" s="66" t="s">
        <v>1362</v>
      </c>
      <c r="R160" s="1236">
        <f>'Info Page'!C6</f>
        <v>0</v>
      </c>
      <c r="S160" s="170"/>
      <c r="T160" s="170"/>
      <c r="U160" s="170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Y160" s="1577"/>
    </row>
    <row r="161" spans="1:44" ht="12.2" customHeight="1" x14ac:dyDescent="0.2">
      <c r="A161" s="598" t="s">
        <v>234</v>
      </c>
      <c r="B161" s="1905" t="str">
        <f>IF(TRIM="","",TRIM)</f>
        <v/>
      </c>
      <c r="C161" s="1905"/>
      <c r="D161" s="1905"/>
      <c r="E161" s="1905"/>
      <c r="F161" s="1905"/>
      <c r="G161" s="330"/>
      <c r="H161" s="285"/>
      <c r="I161" s="272"/>
      <c r="J161" s="409" t="str">
        <f>IF(TRIM="","",TRIMPRICE)</f>
        <v/>
      </c>
      <c r="K161" s="761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</row>
    <row r="162" spans="1:44" ht="12" customHeight="1" x14ac:dyDescent="0.2">
      <c r="A162" s="591"/>
      <c r="B162" s="307"/>
      <c r="C162" s="292"/>
      <c r="D162" s="292"/>
      <c r="E162" s="292"/>
      <c r="F162" s="292"/>
      <c r="G162" s="292"/>
      <c r="H162" s="292"/>
      <c r="I162" s="273"/>
      <c r="J162" s="2"/>
      <c r="K162" s="594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</row>
    <row r="163" spans="1:44" ht="12.2" customHeight="1" x14ac:dyDescent="0.2">
      <c r="A163" s="598" t="s">
        <v>732</v>
      </c>
      <c r="B163" s="272"/>
      <c r="C163" s="272"/>
      <c r="D163" s="272"/>
      <c r="E163" s="272"/>
      <c r="F163" s="272"/>
      <c r="G163" s="272"/>
      <c r="H163" s="272"/>
      <c r="I163" s="272"/>
      <c r="J163" s="272"/>
      <c r="K163" s="764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</row>
    <row r="164" spans="1:44" ht="12" customHeight="1" x14ac:dyDescent="0.2">
      <c r="A164" s="588"/>
      <c r="B164" s="1835" t="str">
        <f>IF(SPLITWALKOUT="","",SPLITWALKOUT)</f>
        <v/>
      </c>
      <c r="C164" s="1835"/>
      <c r="D164" s="1835"/>
      <c r="E164" s="1835"/>
      <c r="F164" s="1835"/>
      <c r="G164" s="1835"/>
      <c r="H164" s="292"/>
      <c r="I164" s="308"/>
      <c r="J164" s="409" t="str">
        <f>IF(SPLITWALKOUT="","",SPLITWALKOUTPRICE)</f>
        <v/>
      </c>
      <c r="K164" s="761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</row>
    <row r="165" spans="1:44" ht="12" customHeight="1" x14ac:dyDescent="0.2">
      <c r="A165" s="588"/>
      <c r="B165" s="1835" t="str">
        <f>IF(TWOSTORYWALKOUT="","",TWOSTORYWALKOUT)</f>
        <v/>
      </c>
      <c r="C165" s="1835"/>
      <c r="D165" s="1835"/>
      <c r="E165" s="1835"/>
      <c r="F165" s="1835"/>
      <c r="G165" s="1835"/>
      <c r="H165" s="292"/>
      <c r="I165" s="308"/>
      <c r="J165" s="409" t="str">
        <f>IF(TWOSTORYWALKOUT="","",TWOSTORYWALKOUTPRICE)</f>
        <v/>
      </c>
      <c r="K165" s="763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</row>
    <row r="166" spans="1:44" ht="12" customHeight="1" x14ac:dyDescent="0.2">
      <c r="A166" s="598" t="s">
        <v>1695</v>
      </c>
      <c r="B166" s="308"/>
      <c r="C166" s="308"/>
      <c r="D166" s="308"/>
      <c r="E166" s="308"/>
      <c r="F166" s="308"/>
      <c r="G166" s="308"/>
      <c r="H166" s="292"/>
      <c r="I166" s="308"/>
      <c r="J166" s="721"/>
      <c r="K166" s="766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</row>
    <row r="167" spans="1:44" ht="12" customHeight="1" x14ac:dyDescent="0.2">
      <c r="A167" s="1903"/>
      <c r="B167" s="1904"/>
      <c r="C167" s="1904"/>
      <c r="D167" s="1904"/>
      <c r="E167" s="1904"/>
      <c r="F167" s="1904"/>
      <c r="G167" s="1904"/>
      <c r="H167" s="1904"/>
      <c r="I167" s="1904"/>
      <c r="J167" s="409"/>
      <c r="K167" s="14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</row>
    <row r="168" spans="1:44" ht="12" customHeight="1" x14ac:dyDescent="0.2">
      <c r="A168" s="1903"/>
      <c r="B168" s="1904"/>
      <c r="C168" s="1904"/>
      <c r="D168" s="1904"/>
      <c r="E168" s="1904"/>
      <c r="F168" s="1904"/>
      <c r="G168" s="1904"/>
      <c r="H168" s="1904"/>
      <c r="I168" s="1904"/>
      <c r="J168" s="272"/>
      <c r="K168" s="764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</row>
    <row r="169" spans="1:44" ht="12" customHeight="1" x14ac:dyDescent="0.2">
      <c r="A169" s="598" t="s">
        <v>945</v>
      </c>
      <c r="B169" s="600"/>
      <c r="C169" s="749"/>
      <c r="D169" s="749"/>
      <c r="E169" s="749"/>
      <c r="F169" s="749"/>
      <c r="G169" s="272"/>
      <c r="H169" s="272"/>
      <c r="I169" s="272"/>
      <c r="J169" s="272"/>
      <c r="K169" s="764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</row>
    <row r="170" spans="1:44" ht="12" customHeight="1" x14ac:dyDescent="0.2">
      <c r="A170" s="432"/>
      <c r="B170" s="1835" t="str">
        <f>IF(ADDWINDOWS="","",ADDWINDOWS)</f>
        <v/>
      </c>
      <c r="C170" s="1835"/>
      <c r="D170" s="1835"/>
      <c r="E170" s="1835"/>
      <c r="F170" s="1835"/>
      <c r="G170" s="1835"/>
      <c r="H170" s="1835"/>
      <c r="I170" s="272"/>
      <c r="J170" s="409" t="str">
        <f>IF(ADDWINDOWSPRICE="","",ADDWINDOWSPRICE)</f>
        <v/>
      </c>
      <c r="K170" s="761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</row>
    <row r="171" spans="1:44" ht="12" customHeight="1" x14ac:dyDescent="0.2">
      <c r="A171" s="432"/>
      <c r="B171" s="1911" t="str">
        <f>IF(WINDOWPKG="","",WINDOWPKG)</f>
        <v/>
      </c>
      <c r="C171" s="1911"/>
      <c r="D171" s="1911"/>
      <c r="E171" s="1911"/>
      <c r="F171" s="1911"/>
      <c r="G171" s="1911"/>
      <c r="H171" s="1911"/>
      <c r="I171" s="1912"/>
      <c r="J171" s="409" t="str">
        <f>IF(WINDOWPKG="","",WINDOWPKGPRICE)</f>
        <v/>
      </c>
      <c r="K171" s="761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</row>
    <row r="172" spans="1:44" ht="12" customHeight="1" x14ac:dyDescent="0.2">
      <c r="A172" s="598" t="s">
        <v>734</v>
      </c>
      <c r="B172" s="285"/>
      <c r="C172" s="285"/>
      <c r="D172" s="285"/>
      <c r="E172" s="285"/>
      <c r="F172" s="285"/>
      <c r="G172" s="285"/>
      <c r="H172" s="272"/>
      <c r="I172" s="272"/>
      <c r="J172" s="329"/>
      <c r="K172" s="764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</row>
    <row r="173" spans="1:44" ht="12" customHeight="1" x14ac:dyDescent="0.2">
      <c r="A173" s="429"/>
      <c r="B173" s="1898" t="str">
        <f t="shared" ref="B173:G173" si="0">IF(MISC1="","",MISC1)</f>
        <v/>
      </c>
      <c r="C173" s="1899" t="str">
        <f t="shared" si="0"/>
        <v/>
      </c>
      <c r="D173" s="1899" t="str">
        <f t="shared" si="0"/>
        <v/>
      </c>
      <c r="E173" s="1899" t="str">
        <f t="shared" si="0"/>
        <v/>
      </c>
      <c r="F173" s="1899" t="str">
        <f t="shared" si="0"/>
        <v/>
      </c>
      <c r="G173" s="1900" t="str">
        <f t="shared" si="0"/>
        <v/>
      </c>
      <c r="H173" s="273"/>
      <c r="I173" s="308"/>
      <c r="J173" s="409" t="str">
        <f>IF(MISC1="","",MISC1PRICE)</f>
        <v/>
      </c>
      <c r="K173" s="761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</row>
    <row r="174" spans="1:44" ht="12" customHeight="1" x14ac:dyDescent="0.2">
      <c r="A174" s="432"/>
      <c r="B174" s="1898" t="str">
        <f>IF(MISC2="","",MISC2)</f>
        <v/>
      </c>
      <c r="C174" s="1899"/>
      <c r="D174" s="1899"/>
      <c r="E174" s="1899"/>
      <c r="F174" s="1899"/>
      <c r="G174" s="1900"/>
      <c r="H174" s="307"/>
      <c r="I174" s="310"/>
      <c r="J174" s="409" t="str">
        <f>IF(MISC2="","",MISC2PRICE)</f>
        <v/>
      </c>
      <c r="K174" s="763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</row>
    <row r="175" spans="1:44" ht="12" customHeight="1" x14ac:dyDescent="0.2">
      <c r="A175" s="432"/>
      <c r="B175" s="1898" t="str">
        <f>IF(MISC3="","",MISC3)</f>
        <v/>
      </c>
      <c r="C175" s="1899"/>
      <c r="D175" s="1899"/>
      <c r="E175" s="1899"/>
      <c r="F175" s="1899"/>
      <c r="G175" s="1900"/>
      <c r="H175" s="307"/>
      <c r="I175" s="308"/>
      <c r="J175" s="409" t="str">
        <f>IF(MISC3="","",MISC3PRICE)</f>
        <v/>
      </c>
      <c r="K175" s="763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</row>
    <row r="176" spans="1:44" ht="12" customHeight="1" x14ac:dyDescent="0.2">
      <c r="A176" s="430"/>
      <c r="B176" s="1898" t="str">
        <f>IF(MISC4="","",MISC4)</f>
        <v/>
      </c>
      <c r="C176" s="1899"/>
      <c r="D176" s="1899"/>
      <c r="E176" s="1899"/>
      <c r="F176" s="1899"/>
      <c r="G176" s="1900"/>
      <c r="H176" s="307"/>
      <c r="I176" s="272"/>
      <c r="J176" s="409" t="str">
        <f>IF(MISC4="","",MISC4PRICE)</f>
        <v/>
      </c>
      <c r="K176" s="763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</row>
    <row r="177" spans="1:44" ht="6" customHeight="1" x14ac:dyDescent="0.2">
      <c r="A177" s="426" t="s">
        <v>235</v>
      </c>
      <c r="B177" s="272"/>
      <c r="C177" s="272"/>
      <c r="D177" s="272"/>
      <c r="E177" s="272"/>
      <c r="F177" s="272"/>
      <c r="G177" s="272"/>
      <c r="H177" s="272"/>
      <c r="I177" s="287"/>
      <c r="J177" s="329"/>
      <c r="K177" s="762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</row>
    <row r="178" spans="1:44" ht="12" customHeight="1" x14ac:dyDescent="0.2">
      <c r="A178" s="598"/>
      <c r="B178" s="272"/>
      <c r="C178" s="272"/>
      <c r="D178" s="272"/>
      <c r="E178" s="272"/>
      <c r="F178" s="272"/>
      <c r="G178" s="272"/>
      <c r="H178" s="285"/>
      <c r="I178" s="308"/>
      <c r="J178" s="287"/>
      <c r="K178" s="762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</row>
    <row r="179" spans="1:44" ht="6" customHeight="1" x14ac:dyDescent="0.2">
      <c r="A179" s="432"/>
      <c r="B179" s="272"/>
      <c r="C179" s="272"/>
      <c r="D179" s="272"/>
      <c r="E179" s="272"/>
      <c r="F179" s="272"/>
      <c r="G179" s="272"/>
      <c r="H179" s="292"/>
      <c r="I179" s="272"/>
      <c r="J179" s="272"/>
      <c r="K179" s="764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</row>
    <row r="180" spans="1:44" s="52" customFormat="1" ht="12" customHeight="1" x14ac:dyDescent="0.2">
      <c r="A180" s="432"/>
      <c r="B180" s="1898" t="str">
        <f>IF(SUMMERSAVINGS="","",SUMMERSAVINGS)</f>
        <v/>
      </c>
      <c r="C180" s="1899"/>
      <c r="D180" s="1899"/>
      <c r="E180" s="1899"/>
      <c r="F180" s="1899"/>
      <c r="G180" s="1900"/>
      <c r="H180" s="272"/>
      <c r="I180" s="308"/>
      <c r="J180" s="409" t="str">
        <f>IF(SUMMERSAVINGS="","",SAVINGSEVENT)</f>
        <v/>
      </c>
      <c r="K180" s="761"/>
      <c r="L180"/>
      <c r="M180"/>
      <c r="N180"/>
      <c r="O180"/>
      <c r="P180"/>
      <c r="Q180"/>
      <c r="R180"/>
      <c r="S180"/>
      <c r="T180"/>
      <c r="U180"/>
      <c r="V180"/>
      <c r="W180" s="1228"/>
      <c r="X180" s="1228"/>
      <c r="Y180" s="1228"/>
      <c r="Z180" s="1228"/>
      <c r="AA180" s="1228"/>
      <c r="AB180" s="1228"/>
      <c r="AC180" s="1228"/>
      <c r="AD180" s="1228"/>
      <c r="AE180" s="1228"/>
      <c r="AF180" s="1228"/>
      <c r="AG180" s="1228"/>
      <c r="AH180" s="1228"/>
      <c r="AI180" s="1228"/>
      <c r="AJ180" s="1228"/>
      <c r="AK180" s="1228"/>
      <c r="AL180" s="1228"/>
      <c r="AM180" s="1228"/>
      <c r="AN180" s="1228"/>
      <c r="AO180" s="1228"/>
      <c r="AP180" s="1228"/>
      <c r="AQ180" s="1228"/>
      <c r="AR180" s="1228"/>
    </row>
    <row r="181" spans="1:44" ht="6" customHeight="1" x14ac:dyDescent="0.2">
      <c r="A181" s="429"/>
      <c r="B181" s="314"/>
      <c r="C181" s="292"/>
      <c r="D181" s="292"/>
      <c r="E181" s="292"/>
      <c r="F181" s="273"/>
      <c r="G181" s="273"/>
      <c r="H181" s="273"/>
      <c r="I181" s="308"/>
      <c r="J181" s="308"/>
      <c r="K181" s="765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</row>
    <row r="182" spans="1:44" ht="12" customHeight="1" x14ac:dyDescent="0.2">
      <c r="A182" s="429"/>
      <c r="B182" s="322"/>
      <c r="C182" s="315"/>
      <c r="D182" s="316"/>
      <c r="E182" s="292"/>
      <c r="F182" s="273"/>
      <c r="G182" s="273"/>
      <c r="H182" s="273"/>
      <c r="I182" s="273"/>
      <c r="J182" s="308"/>
      <c r="K182" s="765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</row>
    <row r="183" spans="1:44" ht="12" customHeight="1" thickBot="1" x14ac:dyDescent="0.25">
      <c r="A183" s="429"/>
      <c r="B183" s="312"/>
      <c r="C183" s="273"/>
      <c r="D183" s="2"/>
      <c r="E183" s="2"/>
      <c r="F183" s="273"/>
      <c r="G183" s="273"/>
      <c r="H183" s="273"/>
      <c r="I183" s="308"/>
      <c r="J183" s="310"/>
      <c r="K183" s="765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</row>
    <row r="184" spans="1:44" ht="18" customHeight="1" thickBot="1" x14ac:dyDescent="0.25">
      <c r="A184" s="429"/>
      <c r="B184" s="312"/>
      <c r="C184" s="273"/>
      <c r="D184" s="292"/>
      <c r="E184" s="273"/>
      <c r="F184" s="273"/>
      <c r="G184" s="273"/>
      <c r="H184" s="273"/>
      <c r="I184" s="586" t="s">
        <v>568</v>
      </c>
      <c r="J184" s="431">
        <f>'Info Page'!E162</f>
        <v>0</v>
      </c>
      <c r="K184" s="765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</row>
    <row r="185" spans="1:44" ht="3" customHeight="1" x14ac:dyDescent="0.2">
      <c r="A185" s="591"/>
      <c r="B185" s="2"/>
      <c r="C185" s="2"/>
      <c r="D185" s="2"/>
      <c r="E185" s="2"/>
      <c r="F185" s="2"/>
      <c r="G185" s="2"/>
      <c r="H185" s="2"/>
      <c r="I185" s="2"/>
      <c r="J185" s="2"/>
      <c r="K185" s="594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</row>
    <row r="186" spans="1:44" ht="3" customHeight="1" x14ac:dyDescent="0.2">
      <c r="A186" s="591"/>
      <c r="B186" s="2"/>
      <c r="C186" s="2"/>
      <c r="D186" s="2"/>
      <c r="E186" s="2"/>
      <c r="F186" s="2"/>
      <c r="G186" s="2"/>
      <c r="H186" s="2"/>
      <c r="I186" s="2"/>
      <c r="J186" s="2"/>
      <c r="K186" s="594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</row>
    <row r="187" spans="1:44" ht="3" customHeight="1" thickBot="1" x14ac:dyDescent="0.25">
      <c r="A187" s="439"/>
      <c r="B187" s="576"/>
      <c r="C187" s="596"/>
      <c r="D187" s="440"/>
      <c r="E187" s="576"/>
      <c r="F187" s="576"/>
      <c r="G187" s="576"/>
      <c r="H187" s="576"/>
      <c r="I187" s="597"/>
      <c r="J187" s="597"/>
      <c r="K187" s="767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</row>
    <row r="188" spans="1:44" ht="16.899999999999999" customHeight="1" thickBot="1" x14ac:dyDescent="0.3">
      <c r="A188" s="1901" t="s">
        <v>723</v>
      </c>
      <c r="B188" s="1902"/>
      <c r="C188" s="1902"/>
      <c r="D188" s="1902"/>
      <c r="E188" s="1902"/>
      <c r="F188" s="1902"/>
      <c r="G188" s="1902"/>
      <c r="H188" s="1902"/>
      <c r="I188" s="1902"/>
      <c r="J188" s="1902"/>
      <c r="K188" s="1902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</row>
    <row r="189" spans="1:44" ht="6" customHeight="1" x14ac:dyDescent="0.2">
      <c r="A189" s="424"/>
      <c r="B189" s="603"/>
      <c r="C189" s="579"/>
      <c r="D189" s="579"/>
      <c r="E189" s="579"/>
      <c r="F189" s="579"/>
      <c r="G189" s="579"/>
      <c r="H189" s="603"/>
      <c r="I189" s="604"/>
      <c r="J189" s="605"/>
      <c r="K189" s="606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</row>
    <row r="190" spans="1:44" ht="12" customHeight="1" x14ac:dyDescent="0.2">
      <c r="A190" s="838"/>
      <c r="B190" s="271"/>
      <c r="C190" s="2"/>
      <c r="D190" s="601" t="s">
        <v>1659</v>
      </c>
      <c r="E190" s="1906">
        <f>'Info Page'!C99</f>
        <v>0</v>
      </c>
      <c r="F190" s="1906"/>
      <c r="G190" s="1906"/>
      <c r="H190" s="1906"/>
      <c r="I190" s="271"/>
      <c r="J190" s="271"/>
      <c r="K190" s="428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</row>
    <row r="191" spans="1:44" ht="12" customHeight="1" x14ac:dyDescent="0.2">
      <c r="A191" s="591"/>
      <c r="B191" s="271"/>
      <c r="C191" s="2"/>
      <c r="D191" s="601"/>
      <c r="E191" s="1876">
        <f>CABINETUPGRADE</f>
        <v>0</v>
      </c>
      <c r="F191" s="1876"/>
      <c r="G191" s="1876"/>
      <c r="H191" s="1876"/>
      <c r="I191" s="271"/>
      <c r="J191" s="271"/>
      <c r="K191" s="428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</row>
    <row r="192" spans="1:44" ht="12" customHeight="1" x14ac:dyDescent="0.2">
      <c r="A192" s="591"/>
      <c r="B192" s="1513"/>
      <c r="C192" s="2"/>
      <c r="D192" s="2"/>
      <c r="E192" s="2"/>
      <c r="F192" s="2"/>
      <c r="G192" s="601" t="s">
        <v>1694</v>
      </c>
      <c r="H192" s="1891">
        <f>'Info Page'!C113</f>
        <v>0</v>
      </c>
      <c r="I192" s="1891"/>
      <c r="J192" s="1891"/>
      <c r="K192" s="428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</row>
    <row r="193" spans="1:44" ht="12.2" customHeight="1" x14ac:dyDescent="0.2">
      <c r="A193" s="838"/>
      <c r="B193" s="322"/>
      <c r="C193" s="2"/>
      <c r="D193" s="601" t="s">
        <v>1371</v>
      </c>
      <c r="E193" s="1876">
        <f>'Info Page'!C100</f>
        <v>0</v>
      </c>
      <c r="F193" s="1876"/>
      <c r="G193" s="1876"/>
      <c r="H193" s="2"/>
      <c r="I193" s="433"/>
      <c r="J193" s="308"/>
      <c r="K193" s="765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</row>
    <row r="194" spans="1:44" ht="12" customHeight="1" x14ac:dyDescent="0.2">
      <c r="A194" s="839"/>
      <c r="B194" s="272"/>
      <c r="C194" s="2"/>
      <c r="D194" s="602" t="s">
        <v>735</v>
      </c>
      <c r="E194" s="1906">
        <f>'Info Page'!C95</f>
        <v>0</v>
      </c>
      <c r="F194" s="1906"/>
      <c r="G194" s="1906"/>
      <c r="H194" s="2"/>
      <c r="I194" s="271"/>
      <c r="J194" s="271"/>
      <c r="K194" s="764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</row>
    <row r="195" spans="1:44" ht="12" customHeight="1" x14ac:dyDescent="0.2">
      <c r="A195" s="840"/>
      <c r="B195" s="272"/>
      <c r="C195" s="2"/>
      <c r="D195" s="602" t="s">
        <v>736</v>
      </c>
      <c r="E195" s="1906">
        <f>'Info Page'!C94</f>
        <v>0</v>
      </c>
      <c r="F195" s="1906"/>
      <c r="G195" s="1906"/>
      <c r="H195" s="2"/>
      <c r="I195" s="285"/>
      <c r="J195" s="271"/>
      <c r="K195" s="764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</row>
    <row r="196" spans="1:44" ht="12" customHeight="1" x14ac:dyDescent="0.2">
      <c r="A196" s="838"/>
      <c r="B196" s="285"/>
      <c r="C196" s="2"/>
      <c r="D196" s="601" t="s">
        <v>737</v>
      </c>
      <c r="E196" s="1906">
        <f>'Info Page'!C96</f>
        <v>0</v>
      </c>
      <c r="F196" s="1906"/>
      <c r="G196" s="1906"/>
      <c r="H196" s="2"/>
      <c r="I196" s="292"/>
      <c r="J196" s="285"/>
      <c r="K196" s="768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</row>
    <row r="197" spans="1:44" ht="12" customHeight="1" x14ac:dyDescent="0.2">
      <c r="A197" s="841"/>
      <c r="B197" s="2"/>
      <c r="C197" s="2"/>
      <c r="D197" s="602" t="s">
        <v>1057</v>
      </c>
      <c r="E197" s="1907">
        <f>PAINTSELECTION</f>
        <v>0</v>
      </c>
      <c r="F197" s="1907"/>
      <c r="G197" s="1907"/>
      <c r="H197" s="1907"/>
      <c r="I197" s="271"/>
      <c r="J197" s="271"/>
      <c r="K197" s="428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</row>
    <row r="198" spans="1:44" ht="6" customHeight="1" x14ac:dyDescent="0.2">
      <c r="A198" s="397"/>
      <c r="B198" s="2"/>
      <c r="C198" s="2"/>
      <c r="D198" s="601"/>
      <c r="E198" s="478"/>
      <c r="F198" s="2"/>
      <c r="G198" s="272"/>
      <c r="H198" s="273"/>
      <c r="I198" s="271"/>
      <c r="J198" s="271"/>
      <c r="K198" s="428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</row>
    <row r="199" spans="1:44" ht="12" customHeight="1" x14ac:dyDescent="0.2">
      <c r="A199" s="626" t="s">
        <v>758</v>
      </c>
      <c r="B199" s="2"/>
      <c r="C199" s="2"/>
      <c r="D199" s="601"/>
      <c r="E199" s="478"/>
      <c r="F199" s="2"/>
      <c r="G199" s="272"/>
      <c r="H199" s="273"/>
      <c r="I199" s="271"/>
      <c r="J199" s="271"/>
      <c r="K199" s="769" t="s">
        <v>724</v>
      </c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</row>
    <row r="200" spans="1:44" ht="12" customHeight="1" x14ac:dyDescent="0.2">
      <c r="A200" s="626" t="s">
        <v>1232</v>
      </c>
      <c r="B200" s="2"/>
      <c r="C200" s="2"/>
      <c r="D200" s="601"/>
      <c r="E200" s="478"/>
      <c r="F200" s="2"/>
      <c r="G200" s="272"/>
      <c r="H200" s="273"/>
      <c r="I200" s="271"/>
      <c r="J200" s="273"/>
      <c r="K200" s="761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</row>
    <row r="201" spans="1:44" ht="12" customHeight="1" x14ac:dyDescent="0.2">
      <c r="A201" s="626" t="s">
        <v>1233</v>
      </c>
      <c r="B201" s="273"/>
      <c r="C201" s="273"/>
      <c r="D201" s="273"/>
      <c r="E201" s="273"/>
      <c r="F201" s="273"/>
      <c r="G201" s="273"/>
      <c r="H201" s="273"/>
      <c r="I201" s="407"/>
      <c r="J201" s="273"/>
      <c r="K201" s="764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</row>
    <row r="202" spans="1:44" ht="3" customHeight="1" thickBot="1" x14ac:dyDescent="0.25">
      <c r="A202" s="439"/>
      <c r="B202" s="627"/>
      <c r="C202" s="627"/>
      <c r="D202" s="627"/>
      <c r="E202" s="627"/>
      <c r="F202" s="627"/>
      <c r="G202" s="627"/>
      <c r="H202" s="627"/>
      <c r="I202" s="627"/>
      <c r="J202" s="627"/>
      <c r="K202" s="757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</row>
    <row r="203" spans="1:44" ht="9.9499999999999993" customHeight="1" x14ac:dyDescent="0.2">
      <c r="A203" s="425"/>
      <c r="B203" s="407"/>
      <c r="C203" s="407"/>
      <c r="D203" s="407"/>
      <c r="E203" s="407"/>
      <c r="F203" s="407"/>
      <c r="G203" s="407"/>
      <c r="H203" s="407"/>
      <c r="I203" s="407"/>
      <c r="J203" s="407"/>
      <c r="K203" s="435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</row>
    <row r="204" spans="1:44" ht="12" customHeight="1" x14ac:dyDescent="0.2">
      <c r="A204" s="611" t="s">
        <v>741</v>
      </c>
      <c r="B204" s="612"/>
      <c r="C204" s="272"/>
      <c r="D204" s="407"/>
      <c r="E204" s="407"/>
      <c r="F204" s="407"/>
      <c r="G204" s="407"/>
      <c r="H204" s="407"/>
      <c r="I204" s="407"/>
      <c r="J204" s="407"/>
      <c r="K204" s="769" t="s">
        <v>724</v>
      </c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</row>
    <row r="205" spans="1:44" ht="12" customHeight="1" x14ac:dyDescent="0.2">
      <c r="A205" s="593" t="s">
        <v>742</v>
      </c>
      <c r="B205" s="191"/>
      <c r="C205" s="285"/>
      <c r="D205" s="407"/>
      <c r="E205" s="407"/>
      <c r="F205" s="407"/>
      <c r="G205" s="407"/>
      <c r="H205" s="407"/>
      <c r="I205" s="407"/>
      <c r="J205" s="407"/>
      <c r="K205" s="761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</row>
    <row r="206" spans="1:44" ht="12" customHeight="1" x14ac:dyDescent="0.2">
      <c r="A206" s="613" t="s">
        <v>1512</v>
      </c>
      <c r="B206" s="478"/>
      <c r="C206" s="292"/>
      <c r="D206" s="481"/>
      <c r="E206" s="407"/>
      <c r="F206" s="407"/>
      <c r="G206" s="407"/>
      <c r="H206" s="407"/>
      <c r="I206" s="285"/>
      <c r="J206" s="407"/>
      <c r="K206" s="435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</row>
    <row r="207" spans="1:44" ht="3" customHeight="1" x14ac:dyDescent="0.2">
      <c r="A207" s="436"/>
      <c r="B207" s="568"/>
      <c r="C207" s="285"/>
      <c r="D207" s="285"/>
      <c r="E207" s="285"/>
      <c r="F207" s="285"/>
      <c r="G207" s="285"/>
      <c r="H207" s="285"/>
      <c r="I207" s="285"/>
      <c r="J207" s="285"/>
      <c r="K207" s="768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</row>
    <row r="208" spans="1:44" ht="3" customHeight="1" x14ac:dyDescent="0.2">
      <c r="A208" s="434"/>
      <c r="B208" s="285"/>
      <c r="C208" s="285"/>
      <c r="D208" s="285"/>
      <c r="E208" s="285"/>
      <c r="F208" s="285"/>
      <c r="G208" s="285"/>
      <c r="H208" s="285"/>
      <c r="I208" s="285"/>
      <c r="J208" s="285"/>
      <c r="K208" s="768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</row>
    <row r="209" spans="1:50" ht="11.1" customHeight="1" x14ac:dyDescent="0.2">
      <c r="A209" s="425"/>
      <c r="B209" s="272"/>
      <c r="C209" s="272"/>
      <c r="D209" s="285"/>
      <c r="E209" s="285"/>
      <c r="F209" s="642" t="s">
        <v>120</v>
      </c>
      <c r="G209" s="285"/>
      <c r="H209" s="285"/>
      <c r="I209" s="285"/>
      <c r="J209" s="285"/>
      <c r="K209" s="768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</row>
    <row r="210" spans="1:50" ht="11.1" customHeight="1" x14ac:dyDescent="0.2">
      <c r="A210" s="425"/>
      <c r="B210" s="272"/>
      <c r="C210" s="272"/>
      <c r="D210" s="285"/>
      <c r="E210" s="285"/>
      <c r="F210" s="642" t="s">
        <v>121</v>
      </c>
      <c r="G210" s="285"/>
      <c r="H210" s="285"/>
      <c r="I210" s="271"/>
      <c r="J210" s="438">
        <f ca="1">'Info Page'!H6</f>
        <v>42823.62944016204</v>
      </c>
      <c r="K210" s="768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</row>
    <row r="211" spans="1:50" ht="11.1" customHeight="1" thickBot="1" x14ac:dyDescent="0.25">
      <c r="A211" s="439"/>
      <c r="B211" s="440"/>
      <c r="C211" s="440"/>
      <c r="D211" s="441"/>
      <c r="E211" s="441"/>
      <c r="F211" s="441"/>
      <c r="G211" s="441"/>
      <c r="H211" s="441"/>
      <c r="I211" s="441"/>
      <c r="J211" s="441"/>
      <c r="K211" s="770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</row>
    <row r="212" spans="1:50" ht="6" customHeight="1" x14ac:dyDescent="0.2">
      <c r="A212" s="442"/>
      <c r="B212" s="94"/>
      <c r="C212" s="94"/>
      <c r="D212" s="154"/>
      <c r="E212" s="154"/>
      <c r="F212" s="154"/>
      <c r="G212" s="154"/>
      <c r="H212" s="154"/>
      <c r="I212" s="98"/>
      <c r="J212" s="154"/>
      <c r="K212" s="154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</row>
    <row r="213" spans="1:50" ht="11.1" customHeight="1" x14ac:dyDescent="0.2">
      <c r="A213" s="442"/>
      <c r="B213" s="94"/>
      <c r="C213" s="94"/>
      <c r="D213" s="98"/>
      <c r="E213" s="98"/>
      <c r="F213" s="443" t="s">
        <v>66</v>
      </c>
      <c r="G213" s="98"/>
      <c r="H213" s="98"/>
      <c r="I213" s="98"/>
      <c r="J213" s="154"/>
      <c r="K213" s="154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</row>
    <row r="214" spans="1:50" ht="11.1" customHeight="1" x14ac:dyDescent="0.2">
      <c r="A214" s="442"/>
      <c r="B214" s="94"/>
      <c r="C214" s="94"/>
      <c r="D214" s="98"/>
      <c r="E214" s="98"/>
      <c r="F214" s="443" t="s">
        <v>67</v>
      </c>
      <c r="G214" s="98"/>
      <c r="H214" s="98"/>
      <c r="I214" s="98"/>
      <c r="J214" s="154"/>
      <c r="K214" s="154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</row>
    <row r="215" spans="1:50" ht="6" customHeight="1" x14ac:dyDescent="0.2">
      <c r="A215" s="362"/>
      <c r="B215" s="98"/>
      <c r="C215" s="98"/>
      <c r="D215" s="98"/>
      <c r="E215" s="98"/>
      <c r="F215" s="98"/>
      <c r="G215" s="98"/>
      <c r="H215" s="98"/>
      <c r="I215" s="154"/>
      <c r="J215" s="154"/>
      <c r="K215" s="154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</row>
    <row r="216" spans="1:50" ht="11.1" customHeight="1" x14ac:dyDescent="0.2">
      <c r="A216" s="362"/>
      <c r="B216" s="154"/>
      <c r="C216" s="154"/>
      <c r="D216" s="154"/>
      <c r="E216" s="154"/>
      <c r="F216" s="94"/>
      <c r="G216" s="154"/>
      <c r="H216" s="154"/>
      <c r="I216" s="94"/>
      <c r="J216" s="154"/>
      <c r="K216" s="154"/>
      <c r="M216" s="825"/>
      <c r="R216" s="825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</row>
    <row r="217" spans="1:50" ht="11.1" customHeight="1" thickBot="1" x14ac:dyDescent="0.25">
      <c r="A217" s="444" t="s">
        <v>446</v>
      </c>
      <c r="B217" s="1526">
        <f ca="1">'Info Page'!H6</f>
        <v>42823.62944016204</v>
      </c>
      <c r="C217" s="445" t="s">
        <v>606</v>
      </c>
      <c r="D217" s="364"/>
      <c r="E217" s="364"/>
      <c r="F217" s="364"/>
      <c r="G217" s="364"/>
      <c r="H217" s="364"/>
      <c r="I217" s="94"/>
      <c r="J217" s="154"/>
      <c r="K217" s="154"/>
      <c r="M217" s="1242"/>
      <c r="N217" s="170"/>
      <c r="O217" s="170"/>
      <c r="P217" s="1240">
        <f>'Info Page'!C44</f>
        <v>0</v>
      </c>
      <c r="R217" s="1242"/>
      <c r="S217" s="170"/>
      <c r="T217" s="170"/>
      <c r="U217" s="1240">
        <f>'Info Page'!C44</f>
        <v>0</v>
      </c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</row>
    <row r="218" spans="1:50" ht="11.1" customHeight="1" x14ac:dyDescent="0.2">
      <c r="A218" s="444"/>
      <c r="B218" s="154"/>
      <c r="C218" s="154"/>
      <c r="D218" s="154"/>
      <c r="E218" s="154"/>
      <c r="F218" s="154"/>
      <c r="G218" s="154"/>
      <c r="H218" s="154"/>
      <c r="I218" s="94"/>
      <c r="J218" s="154"/>
      <c r="K218" s="154"/>
      <c r="M218" s="1" t="s">
        <v>1366</v>
      </c>
      <c r="P218" s="64" t="s">
        <v>786</v>
      </c>
      <c r="R218" s="1" t="s">
        <v>1366</v>
      </c>
      <c r="U218" s="64" t="s">
        <v>786</v>
      </c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</row>
    <row r="219" spans="1:50" ht="11.1" customHeight="1" x14ac:dyDescent="0.2">
      <c r="A219" s="444"/>
      <c r="B219" s="154"/>
      <c r="C219" s="445" t="s">
        <v>606</v>
      </c>
      <c r="D219" s="364"/>
      <c r="E219" s="364"/>
      <c r="F219" s="364"/>
      <c r="G219" s="364"/>
      <c r="H219" s="364"/>
      <c r="I219" s="94"/>
      <c r="J219" s="154"/>
      <c r="K219" s="154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</row>
    <row r="220" spans="1:50" ht="11.1" customHeight="1" x14ac:dyDescent="0.2">
      <c r="A220" s="44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X220" s="52"/>
    </row>
    <row r="221" spans="1:50" ht="11.1" customHeight="1" thickBot="1" x14ac:dyDescent="0.25">
      <c r="A221" s="444"/>
      <c r="B221" s="154"/>
      <c r="C221" s="154"/>
      <c r="D221" s="154"/>
      <c r="E221" s="154"/>
      <c r="F221" s="154"/>
      <c r="G221" s="459" t="s">
        <v>562</v>
      </c>
      <c r="H221" s="154"/>
      <c r="I221" s="154"/>
      <c r="J221" s="154"/>
      <c r="K221" s="154"/>
      <c r="M221" s="1241">
        <f>'Info Page'!C10</f>
        <v>0</v>
      </c>
      <c r="N221" s="1239"/>
      <c r="O221" s="1241">
        <f>'Info Page'!C11</f>
        <v>0</v>
      </c>
      <c r="P221" s="1239"/>
      <c r="R221" s="1241">
        <f>'Info Page'!C13</f>
        <v>0</v>
      </c>
      <c r="S221" s="170"/>
      <c r="T221" s="1241">
        <f>'Info Page'!C14</f>
        <v>0</v>
      </c>
      <c r="U221" s="170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</row>
    <row r="222" spans="1:50" ht="10.5" customHeight="1" x14ac:dyDescent="0.2">
      <c r="A222" s="44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M222" s="1" t="s">
        <v>1367</v>
      </c>
      <c r="R222" s="1" t="s">
        <v>1367</v>
      </c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</row>
    <row r="223" spans="1:50" ht="11.1" customHeight="1" x14ac:dyDescent="0.2">
      <c r="A223" s="362"/>
      <c r="B223" s="94"/>
      <c r="C223" s="94"/>
      <c r="D223" s="94"/>
      <c r="E223" s="303" t="s">
        <v>564</v>
      </c>
      <c r="F223" s="364"/>
      <c r="G223" s="364"/>
      <c r="H223" s="422"/>
      <c r="I223" s="94"/>
      <c r="J223" s="1527" t="s">
        <v>607</v>
      </c>
      <c r="K223" s="364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</row>
    <row r="224" spans="1:50" ht="3.75" customHeight="1" x14ac:dyDescent="0.2">
      <c r="A224" s="446"/>
      <c r="B224" s="94"/>
      <c r="C224" s="94"/>
      <c r="D224" s="94"/>
      <c r="E224" s="94"/>
      <c r="F224" s="94"/>
      <c r="G224" s="94"/>
      <c r="H224" s="94"/>
      <c r="I224" s="94"/>
      <c r="J224" s="94"/>
      <c r="K224" s="154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</row>
    <row r="225" spans="1:44" ht="10.5" customHeight="1" x14ac:dyDescent="0.2">
      <c r="A225" s="447"/>
      <c r="B225" s="94"/>
      <c r="C225" s="94"/>
      <c r="D225" s="94"/>
      <c r="E225" s="94"/>
      <c r="F225" s="94"/>
      <c r="G225" s="94"/>
      <c r="H225" s="94"/>
      <c r="I225" s="154"/>
      <c r="J225" s="94"/>
      <c r="K225" s="448">
        <f>'Info Page'!C56</f>
        <v>42824</v>
      </c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</row>
    <row r="226" spans="1:44" ht="11.1" customHeight="1" x14ac:dyDescent="0.2">
      <c r="A226" s="44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</row>
    <row r="227" spans="1:44" ht="11.1" customHeight="1" x14ac:dyDescent="0.2">
      <c r="A227" s="444"/>
      <c r="B227" s="154"/>
      <c r="C227" s="154"/>
      <c r="D227" s="154"/>
      <c r="E227" s="154"/>
      <c r="F227" s="154"/>
      <c r="G227" s="154"/>
      <c r="H227" s="154"/>
      <c r="I227" s="285"/>
      <c r="J227" s="154"/>
      <c r="K227" s="154"/>
    </row>
    <row r="228" spans="1:44" ht="11.1" customHeight="1" x14ac:dyDescent="0.2">
      <c r="A228" s="444"/>
      <c r="B228" s="154"/>
      <c r="C228" s="154"/>
      <c r="D228" s="154"/>
      <c r="E228" s="154"/>
      <c r="F228" s="303" t="s">
        <v>198</v>
      </c>
      <c r="G228" s="1786">
        <f>'Info Page'!D84</f>
        <v>0</v>
      </c>
      <c r="H228" s="1786"/>
      <c r="I228" s="1786"/>
      <c r="J228" s="303" t="s">
        <v>642</v>
      </c>
      <c r="K228" s="457">
        <f>'Info Page'!D82</f>
        <v>0</v>
      </c>
    </row>
    <row r="229" spans="1:44" ht="15" customHeight="1" x14ac:dyDescent="0.25">
      <c r="A229" s="444"/>
      <c r="B229" s="154"/>
      <c r="C229" s="154"/>
      <c r="D229" s="154"/>
      <c r="E229" s="154"/>
      <c r="F229" s="303" t="s">
        <v>643</v>
      </c>
      <c r="G229" s="449">
        <f>'Info Page'!D81</f>
        <v>0</v>
      </c>
      <c r="H229" s="866">
        <f>'Info Page'!D79</f>
        <v>0</v>
      </c>
      <c r="I229" s="154"/>
      <c r="J229" s="303" t="s">
        <v>170</v>
      </c>
      <c r="K229" s="927">
        <f>'Info Page'!D65</f>
        <v>0</v>
      </c>
      <c r="O229" s="1237" t="s">
        <v>1363</v>
      </c>
    </row>
    <row r="230" spans="1:44" ht="11.1" customHeight="1" x14ac:dyDescent="0.2">
      <c r="A230" s="444"/>
      <c r="B230" s="154"/>
      <c r="C230" s="154"/>
      <c r="D230" s="154"/>
      <c r="E230" s="154"/>
      <c r="F230" s="154"/>
      <c r="G230" s="450" t="s">
        <v>481</v>
      </c>
      <c r="H230" s="451" t="s">
        <v>358</v>
      </c>
      <c r="I230" s="154"/>
      <c r="J230" s="154"/>
      <c r="K230" s="154"/>
    </row>
    <row r="231" spans="1:44" ht="20.25" customHeight="1" x14ac:dyDescent="0.3">
      <c r="A231" s="452" t="s">
        <v>641</v>
      </c>
      <c r="B231" s="94"/>
      <c r="C231" s="154"/>
      <c r="D231" s="154"/>
      <c r="E231" s="154"/>
      <c r="F231" s="154"/>
      <c r="G231" s="154"/>
      <c r="H231" s="154"/>
      <c r="I231" s="154"/>
      <c r="J231" s="154"/>
      <c r="K231" s="154"/>
    </row>
    <row r="232" spans="1:44" ht="3" customHeight="1" x14ac:dyDescent="0.2">
      <c r="A232" s="44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</row>
    <row r="233" spans="1:44" ht="12.75" customHeight="1" x14ac:dyDescent="0.2">
      <c r="A233" s="444"/>
      <c r="B233" s="154"/>
      <c r="C233" s="94"/>
      <c r="D233" s="154"/>
      <c r="E233" s="94"/>
      <c r="F233" s="453" t="s">
        <v>378</v>
      </c>
      <c r="G233" s="154"/>
      <c r="H233" s="154"/>
      <c r="I233" s="154"/>
      <c r="J233" s="154"/>
      <c r="K233" s="154"/>
    </row>
    <row r="234" spans="1:44" ht="12" customHeight="1" x14ac:dyDescent="0.2">
      <c r="A234" s="444"/>
      <c r="B234" s="154"/>
      <c r="C234" s="94"/>
      <c r="D234" s="154"/>
      <c r="E234" s="94"/>
      <c r="F234" s="453" t="s">
        <v>379</v>
      </c>
      <c r="G234" s="154"/>
      <c r="H234" s="154"/>
      <c r="I234" s="154"/>
      <c r="J234" s="154"/>
      <c r="K234" s="154"/>
    </row>
    <row r="235" spans="1:44" ht="7.5" customHeight="1" x14ac:dyDescent="0.2">
      <c r="A235" s="44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</row>
    <row r="236" spans="1:44" ht="11.1" customHeight="1" x14ac:dyDescent="0.2">
      <c r="A236" s="454"/>
      <c r="B236" s="302" t="s">
        <v>367</v>
      </c>
      <c r="C236" s="154"/>
      <c r="D236" s="154"/>
      <c r="E236" s="154"/>
      <c r="F236" s="154"/>
      <c r="G236" s="154"/>
      <c r="H236" s="154"/>
      <c r="I236" s="154"/>
      <c r="J236" s="154"/>
      <c r="K236" s="154"/>
    </row>
    <row r="237" spans="1:44" ht="11.1" customHeight="1" x14ac:dyDescent="0.2">
      <c r="A237" s="302" t="s">
        <v>1496</v>
      </c>
      <c r="B237" s="302"/>
      <c r="C237" s="302"/>
      <c r="D237" s="302"/>
      <c r="E237" s="302"/>
      <c r="F237" s="154"/>
      <c r="G237" s="154"/>
      <c r="H237" s="154"/>
      <c r="I237" s="154"/>
      <c r="J237" s="154"/>
      <c r="K237" s="154"/>
    </row>
    <row r="238" spans="1:44" ht="11.1" customHeight="1" x14ac:dyDescent="0.2">
      <c r="A238" s="302" t="s">
        <v>1497</v>
      </c>
      <c r="B238" s="302"/>
      <c r="C238" s="302"/>
      <c r="D238" s="302"/>
      <c r="E238" s="302"/>
      <c r="F238" s="154"/>
      <c r="G238" s="154"/>
      <c r="H238" s="154"/>
      <c r="I238" s="154"/>
      <c r="J238" s="154"/>
      <c r="K238" s="154"/>
    </row>
    <row r="239" spans="1:44" ht="11.1" customHeight="1" x14ac:dyDescent="0.2">
      <c r="A239" s="302" t="s">
        <v>368</v>
      </c>
      <c r="B239" s="302"/>
      <c r="C239" s="302"/>
      <c r="D239" s="302"/>
      <c r="E239" s="302"/>
      <c r="F239" s="154"/>
      <c r="G239" s="154"/>
      <c r="H239" s="154"/>
      <c r="I239" s="285"/>
      <c r="J239" s="154"/>
      <c r="K239" s="154"/>
    </row>
    <row r="240" spans="1:44" ht="11.1" customHeight="1" x14ac:dyDescent="0.2">
      <c r="A240" s="437" t="s">
        <v>125</v>
      </c>
      <c r="B240" s="437"/>
      <c r="C240" s="437"/>
      <c r="D240" s="437"/>
      <c r="E240" s="437"/>
      <c r="F240" s="285"/>
      <c r="G240" s="285"/>
      <c r="H240" s="285"/>
      <c r="I240" s="285"/>
      <c r="J240" s="285"/>
      <c r="K240" s="285"/>
    </row>
    <row r="241" spans="1:11" ht="11.1" customHeight="1" x14ac:dyDescent="0.2">
      <c r="A241" s="437" t="s">
        <v>369</v>
      </c>
      <c r="B241" s="437"/>
      <c r="C241" s="437"/>
      <c r="D241" s="437"/>
      <c r="E241" s="437"/>
      <c r="F241" s="285"/>
      <c r="G241" s="285"/>
      <c r="H241" s="285"/>
      <c r="I241" s="285"/>
      <c r="J241" s="285"/>
      <c r="K241" s="285"/>
    </row>
    <row r="242" spans="1:11" ht="11.1" customHeight="1" x14ac:dyDescent="0.2">
      <c r="A242" s="437" t="s">
        <v>370</v>
      </c>
      <c r="B242" s="437"/>
      <c r="C242" s="437"/>
      <c r="D242" s="437"/>
      <c r="E242" s="437"/>
      <c r="F242" s="285"/>
      <c r="G242" s="285"/>
      <c r="H242" s="285"/>
      <c r="I242" s="285"/>
      <c r="J242" s="285"/>
      <c r="K242" s="285"/>
    </row>
    <row r="243" spans="1:11" ht="11.1" customHeight="1" x14ac:dyDescent="0.2">
      <c r="A243" s="437" t="s">
        <v>268</v>
      </c>
      <c r="B243" s="437"/>
      <c r="C243" s="437"/>
      <c r="D243" s="437"/>
      <c r="E243" s="437"/>
      <c r="F243" s="285"/>
      <c r="G243" s="285"/>
      <c r="H243" s="285"/>
      <c r="I243" s="285"/>
      <c r="J243" s="285"/>
      <c r="K243" s="285"/>
    </row>
    <row r="244" spans="1:11" ht="11.1" customHeight="1" x14ac:dyDescent="0.2">
      <c r="A244" s="437" t="s">
        <v>269</v>
      </c>
      <c r="B244" s="437"/>
      <c r="C244" s="437"/>
      <c r="D244" s="437"/>
      <c r="E244" s="437"/>
      <c r="F244" s="285"/>
      <c r="G244" s="285"/>
      <c r="H244" s="285"/>
      <c r="I244" s="285"/>
      <c r="J244" s="285"/>
      <c r="K244" s="285"/>
    </row>
    <row r="245" spans="1:11" ht="11.1" customHeight="1" x14ac:dyDescent="0.2">
      <c r="A245" s="437" t="s">
        <v>126</v>
      </c>
      <c r="B245" s="437"/>
      <c r="C245" s="437"/>
      <c r="D245" s="437"/>
      <c r="E245" s="437"/>
      <c r="F245" s="285"/>
      <c r="G245" s="285"/>
      <c r="H245" s="285"/>
      <c r="I245" s="285"/>
      <c r="J245" s="285"/>
      <c r="K245" s="285"/>
    </row>
    <row r="246" spans="1:11" ht="11.1" customHeight="1" x14ac:dyDescent="0.2">
      <c r="A246" s="437"/>
      <c r="B246" s="437"/>
      <c r="C246" s="437"/>
      <c r="D246" s="437"/>
      <c r="E246" s="437"/>
      <c r="F246" s="285"/>
      <c r="G246" s="285"/>
      <c r="H246" s="285"/>
      <c r="I246" s="285"/>
      <c r="J246" s="285"/>
      <c r="K246" s="285"/>
    </row>
    <row r="247" spans="1:11" ht="11.1" customHeight="1" x14ac:dyDescent="0.2">
      <c r="A247" s="437" t="s">
        <v>278</v>
      </c>
      <c r="B247" s="437"/>
      <c r="C247" s="437"/>
      <c r="D247" s="437"/>
      <c r="E247" s="437"/>
      <c r="F247" s="285"/>
      <c r="G247" s="285"/>
      <c r="H247" s="285"/>
      <c r="I247" s="285"/>
      <c r="J247" s="285"/>
      <c r="K247" s="285"/>
    </row>
    <row r="248" spans="1:11" ht="11.1" customHeight="1" x14ac:dyDescent="0.2">
      <c r="A248" s="437" t="s">
        <v>208</v>
      </c>
      <c r="B248" s="437"/>
      <c r="C248" s="437"/>
      <c r="D248" s="437"/>
      <c r="E248" s="437"/>
      <c r="F248" s="285"/>
      <c r="G248" s="285"/>
      <c r="H248" s="285"/>
      <c r="I248" s="285"/>
      <c r="J248" s="285"/>
      <c r="K248" s="285"/>
    </row>
    <row r="249" spans="1:11" ht="11.1" customHeight="1" x14ac:dyDescent="0.2">
      <c r="A249" s="437" t="s">
        <v>209</v>
      </c>
      <c r="B249" s="437"/>
      <c r="C249" s="437"/>
      <c r="D249" s="437"/>
      <c r="E249" s="437"/>
      <c r="F249" s="285"/>
      <c r="G249" s="285"/>
      <c r="H249" s="285"/>
      <c r="I249" s="285"/>
      <c r="J249" s="285"/>
      <c r="K249" s="285"/>
    </row>
    <row r="250" spans="1:11" ht="11.1" customHeight="1" x14ac:dyDescent="0.2">
      <c r="A250" s="437" t="s">
        <v>210</v>
      </c>
      <c r="B250" s="437"/>
      <c r="C250" s="437"/>
      <c r="D250" s="437"/>
      <c r="E250" s="437"/>
      <c r="F250" s="285"/>
      <c r="G250" s="285"/>
      <c r="H250" s="285"/>
      <c r="I250" s="285"/>
      <c r="J250" s="285"/>
      <c r="K250" s="285"/>
    </row>
    <row r="251" spans="1:11" ht="11.1" customHeight="1" x14ac:dyDescent="0.2">
      <c r="A251" s="437" t="s">
        <v>184</v>
      </c>
      <c r="B251" s="437"/>
      <c r="C251" s="437"/>
      <c r="D251" s="437"/>
      <c r="E251" s="437"/>
      <c r="F251" s="285"/>
      <c r="G251" s="285"/>
      <c r="H251" s="285"/>
      <c r="I251" s="285"/>
      <c r="J251" s="285"/>
      <c r="K251" s="285"/>
    </row>
    <row r="252" spans="1:11" ht="11.1" customHeight="1" x14ac:dyDescent="0.2">
      <c r="A252" s="437" t="s">
        <v>624</v>
      </c>
      <c r="B252" s="437"/>
      <c r="C252" s="437"/>
      <c r="D252" s="437"/>
      <c r="E252" s="437"/>
      <c r="F252" s="285"/>
      <c r="G252" s="285"/>
      <c r="H252" s="285"/>
      <c r="I252" s="285"/>
      <c r="J252" s="285"/>
      <c r="K252" s="285"/>
    </row>
    <row r="253" spans="1:11" ht="11.1" customHeight="1" x14ac:dyDescent="0.2">
      <c r="A253" s="437" t="s">
        <v>206</v>
      </c>
      <c r="B253" s="437"/>
      <c r="C253" s="437"/>
      <c r="D253" s="437"/>
      <c r="E253" s="437"/>
      <c r="F253" s="285"/>
      <c r="G253" s="285"/>
      <c r="H253" s="285"/>
      <c r="I253" s="285"/>
      <c r="J253" s="285"/>
      <c r="K253" s="285"/>
    </row>
    <row r="254" spans="1:11" ht="11.1" customHeight="1" x14ac:dyDescent="0.2">
      <c r="A254" s="437" t="s">
        <v>207</v>
      </c>
      <c r="B254" s="437"/>
      <c r="C254" s="437"/>
      <c r="D254" s="437"/>
      <c r="E254" s="437"/>
      <c r="F254" s="285"/>
      <c r="G254" s="285"/>
      <c r="H254" s="285"/>
      <c r="I254" s="285"/>
      <c r="J254" s="285"/>
      <c r="K254" s="285"/>
    </row>
    <row r="255" spans="1:11" ht="11.1" customHeight="1" x14ac:dyDescent="0.2">
      <c r="A255" s="437" t="s">
        <v>630</v>
      </c>
      <c r="B255" s="437"/>
      <c r="C255" s="437"/>
      <c r="D255" s="437"/>
      <c r="E255" s="437"/>
      <c r="F255" s="285"/>
      <c r="G255" s="285"/>
      <c r="H255" s="285"/>
      <c r="I255" s="285"/>
      <c r="J255" s="285"/>
      <c r="K255" s="285"/>
    </row>
    <row r="256" spans="1:11" ht="11.1" customHeight="1" x14ac:dyDescent="0.2">
      <c r="A256" s="437" t="s">
        <v>259</v>
      </c>
      <c r="B256" s="437"/>
      <c r="C256" s="437"/>
      <c r="D256" s="437"/>
      <c r="E256" s="437"/>
      <c r="F256" s="285"/>
      <c r="G256" s="285"/>
      <c r="H256" s="285"/>
      <c r="I256" s="285"/>
      <c r="J256" s="285"/>
      <c r="K256" s="285"/>
    </row>
    <row r="257" spans="1:11" ht="11.1" customHeight="1" x14ac:dyDescent="0.2">
      <c r="A257" s="437" t="s">
        <v>260</v>
      </c>
      <c r="B257" s="437"/>
      <c r="C257" s="437"/>
      <c r="D257" s="437"/>
      <c r="E257" s="437"/>
      <c r="F257" s="285"/>
      <c r="G257" s="285"/>
      <c r="H257" s="285"/>
      <c r="I257" s="285"/>
      <c r="J257" s="285"/>
      <c r="K257" s="285"/>
    </row>
    <row r="258" spans="1:11" ht="11.1" customHeight="1" x14ac:dyDescent="0.2">
      <c r="A258" s="437"/>
      <c r="B258" s="437"/>
      <c r="C258" s="437"/>
      <c r="D258" s="437"/>
      <c r="E258" s="437"/>
      <c r="F258" s="285"/>
      <c r="G258" s="285"/>
      <c r="H258" s="285"/>
      <c r="I258" s="285"/>
      <c r="J258" s="285"/>
      <c r="K258" s="285"/>
    </row>
    <row r="259" spans="1:11" ht="11.1" customHeight="1" x14ac:dyDescent="0.2">
      <c r="A259" s="437" t="s">
        <v>225</v>
      </c>
      <c r="B259" s="437"/>
      <c r="C259" s="437"/>
      <c r="D259" s="437"/>
      <c r="E259" s="437"/>
      <c r="F259" s="285"/>
      <c r="G259" s="285"/>
      <c r="H259" s="285"/>
      <c r="I259" s="285"/>
      <c r="J259" s="285"/>
      <c r="K259" s="285"/>
    </row>
    <row r="260" spans="1:11" ht="11.1" customHeight="1" x14ac:dyDescent="0.2">
      <c r="A260" s="437" t="s">
        <v>129</v>
      </c>
      <c r="B260" s="437"/>
      <c r="C260" s="437"/>
      <c r="D260" s="437"/>
      <c r="E260" s="437"/>
      <c r="F260" s="285"/>
      <c r="G260" s="285"/>
      <c r="H260" s="285"/>
      <c r="I260" s="285"/>
      <c r="J260" s="285"/>
      <c r="K260" s="285"/>
    </row>
    <row r="261" spans="1:11" ht="11.1" customHeight="1" x14ac:dyDescent="0.2">
      <c r="A261" s="437"/>
      <c r="B261" s="437"/>
      <c r="C261" s="437"/>
      <c r="D261" s="437"/>
      <c r="E261" s="437"/>
      <c r="F261" s="285"/>
      <c r="G261" s="285"/>
      <c r="H261" s="285"/>
      <c r="I261" s="285"/>
      <c r="J261" s="285"/>
      <c r="K261" s="285"/>
    </row>
    <row r="262" spans="1:11" ht="11.1" customHeight="1" x14ac:dyDescent="0.2">
      <c r="A262" s="401">
        <v>1</v>
      </c>
      <c r="B262" s="437" t="s">
        <v>219</v>
      </c>
      <c r="C262" s="437"/>
      <c r="D262" s="437"/>
      <c r="E262" s="437"/>
      <c r="F262" s="285"/>
      <c r="G262" s="285"/>
      <c r="H262" s="285"/>
      <c r="I262" s="285"/>
      <c r="J262" s="285"/>
      <c r="K262" s="285"/>
    </row>
    <row r="263" spans="1:11" ht="11.1" customHeight="1" x14ac:dyDescent="0.2">
      <c r="A263" s="437" t="s">
        <v>279</v>
      </c>
      <c r="B263" s="437"/>
      <c r="C263" s="437"/>
      <c r="D263" s="437"/>
      <c r="E263" s="437"/>
      <c r="F263" s="285"/>
      <c r="G263" s="285"/>
      <c r="H263" s="285"/>
      <c r="I263" s="285"/>
      <c r="J263" s="285"/>
      <c r="K263" s="285"/>
    </row>
    <row r="264" spans="1:11" ht="11.1" customHeight="1" x14ac:dyDescent="0.2">
      <c r="A264" s="401">
        <v>2</v>
      </c>
      <c r="B264" s="437" t="s">
        <v>406</v>
      </c>
      <c r="C264" s="437"/>
      <c r="D264" s="437"/>
      <c r="E264" s="437"/>
      <c r="F264" s="285"/>
      <c r="G264" s="285"/>
      <c r="H264" s="285"/>
      <c r="I264" s="154"/>
      <c r="J264" s="285"/>
      <c r="K264" s="285"/>
    </row>
    <row r="265" spans="1:11" ht="11.1" customHeight="1" x14ac:dyDescent="0.2">
      <c r="A265" s="302" t="s">
        <v>407</v>
      </c>
      <c r="B265" s="302"/>
      <c r="C265" s="302"/>
      <c r="D265" s="302"/>
      <c r="E265" s="302"/>
      <c r="F265" s="154"/>
      <c r="G265" s="154"/>
      <c r="H265" s="154"/>
      <c r="I265" s="154"/>
      <c r="J265" s="154"/>
      <c r="K265" s="154"/>
    </row>
    <row r="266" spans="1:11" ht="11.1" customHeight="1" x14ac:dyDescent="0.2">
      <c r="A266" s="303">
        <v>3</v>
      </c>
      <c r="B266" s="302" t="s">
        <v>238</v>
      </c>
      <c r="C266" s="302"/>
      <c r="D266" s="302"/>
      <c r="E266" s="302"/>
      <c r="F266" s="154"/>
      <c r="G266" s="154"/>
      <c r="H266" s="154"/>
      <c r="I266" s="154"/>
      <c r="J266" s="154"/>
      <c r="K266" s="154"/>
    </row>
    <row r="267" spans="1:11" ht="11.1" customHeight="1" x14ac:dyDescent="0.2">
      <c r="A267" s="302" t="s">
        <v>239</v>
      </c>
      <c r="B267" s="302"/>
      <c r="C267" s="302"/>
      <c r="D267" s="302"/>
      <c r="E267" s="302"/>
      <c r="F267" s="154"/>
      <c r="G267" s="154"/>
      <c r="H267" s="154"/>
      <c r="I267" s="154"/>
      <c r="J267" s="154"/>
      <c r="K267" s="154"/>
    </row>
    <row r="268" spans="1:11" ht="11.1" customHeight="1" x14ac:dyDescent="0.2">
      <c r="A268" s="303">
        <v>4</v>
      </c>
      <c r="B268" s="302" t="s">
        <v>240</v>
      </c>
      <c r="C268" s="302"/>
      <c r="D268" s="302"/>
      <c r="E268" s="302"/>
      <c r="F268" s="154"/>
      <c r="G268" s="154"/>
      <c r="H268" s="154"/>
      <c r="I268" s="154"/>
      <c r="J268" s="154"/>
      <c r="K268" s="154"/>
    </row>
    <row r="269" spans="1:11" ht="11.1" customHeight="1" x14ac:dyDescent="0.2">
      <c r="A269" s="302" t="s">
        <v>241</v>
      </c>
      <c r="B269" s="302"/>
      <c r="C269" s="302"/>
      <c r="D269" s="302"/>
      <c r="E269" s="302"/>
      <c r="F269" s="154"/>
      <c r="G269" s="154"/>
      <c r="H269" s="154"/>
      <c r="I269" s="154"/>
      <c r="J269" s="154"/>
      <c r="K269" s="154"/>
    </row>
    <row r="270" spans="1:11" ht="11.1" customHeight="1" x14ac:dyDescent="0.2">
      <c r="A270" s="455">
        <v>5</v>
      </c>
      <c r="B270" s="302" t="s">
        <v>242</v>
      </c>
      <c r="C270" s="302"/>
      <c r="D270" s="302"/>
      <c r="E270" s="302"/>
      <c r="F270" s="154"/>
      <c r="G270" s="154"/>
      <c r="H270" s="154"/>
      <c r="I270" s="154"/>
      <c r="J270" s="154"/>
      <c r="K270" s="154"/>
    </row>
    <row r="271" spans="1:11" ht="11.1" customHeight="1" x14ac:dyDescent="0.2">
      <c r="A271" s="302" t="s">
        <v>270</v>
      </c>
      <c r="B271" s="302"/>
      <c r="C271" s="302"/>
      <c r="D271" s="302"/>
      <c r="E271" s="302"/>
      <c r="F271" s="154"/>
      <c r="G271" s="154"/>
      <c r="H271" s="154"/>
      <c r="I271" s="154"/>
      <c r="J271" s="154"/>
      <c r="K271" s="154"/>
    </row>
    <row r="272" spans="1:11" ht="11.1" customHeight="1" x14ac:dyDescent="0.2">
      <c r="A272" s="303">
        <v>6</v>
      </c>
      <c r="B272" s="302" t="s">
        <v>271</v>
      </c>
      <c r="C272" s="302"/>
      <c r="D272" s="302"/>
      <c r="E272" s="302"/>
      <c r="F272" s="154"/>
      <c r="G272" s="154"/>
      <c r="H272" s="154"/>
      <c r="I272" s="154"/>
      <c r="J272" s="154"/>
      <c r="K272" s="154"/>
    </row>
    <row r="273" spans="1:11" ht="11.1" customHeight="1" x14ac:dyDescent="0.2">
      <c r="A273" s="302" t="s">
        <v>272</v>
      </c>
      <c r="B273" s="302"/>
      <c r="C273" s="302"/>
      <c r="D273" s="302"/>
      <c r="E273" s="302"/>
      <c r="F273" s="154"/>
      <c r="G273" s="154"/>
      <c r="H273" s="154"/>
      <c r="I273" s="154"/>
      <c r="J273" s="154"/>
      <c r="K273" s="154"/>
    </row>
    <row r="274" spans="1:11" ht="3" customHeight="1" x14ac:dyDescent="0.2">
      <c r="A274" s="302"/>
      <c r="B274" s="302"/>
      <c r="C274" s="302"/>
      <c r="D274" s="302"/>
      <c r="E274" s="302"/>
      <c r="F274" s="154"/>
      <c r="G274" s="154"/>
      <c r="H274" s="154"/>
      <c r="I274" s="154"/>
      <c r="J274" s="154"/>
      <c r="K274" s="154"/>
    </row>
    <row r="275" spans="1:11" ht="11.1" customHeight="1" x14ac:dyDescent="0.2">
      <c r="A275" s="302"/>
      <c r="B275" s="302"/>
      <c r="C275" s="302"/>
      <c r="D275" s="302"/>
      <c r="E275" s="302"/>
      <c r="F275" s="456" t="s">
        <v>273</v>
      </c>
      <c r="G275" s="154"/>
      <c r="H275" s="154"/>
      <c r="I275" s="154"/>
      <c r="J275" s="154"/>
      <c r="K275" s="154"/>
    </row>
    <row r="276" spans="1:11" ht="3" customHeight="1" x14ac:dyDescent="0.2">
      <c r="A276" s="302"/>
      <c r="B276" s="302"/>
      <c r="C276" s="302"/>
      <c r="D276" s="302"/>
      <c r="E276" s="302"/>
      <c r="F276" s="154"/>
      <c r="G276" s="154"/>
      <c r="H276" s="154"/>
      <c r="I276" s="154"/>
      <c r="J276" s="154"/>
      <c r="K276" s="154"/>
    </row>
    <row r="277" spans="1:11" ht="11.1" customHeight="1" x14ac:dyDescent="0.2">
      <c r="A277" s="454"/>
      <c r="B277" s="302" t="s">
        <v>274</v>
      </c>
      <c r="C277" s="302"/>
      <c r="D277" s="302"/>
      <c r="E277" s="302"/>
      <c r="F277" s="154"/>
      <c r="G277" s="154"/>
      <c r="H277" s="154"/>
      <c r="I277" s="154"/>
      <c r="J277" s="154"/>
      <c r="K277" s="154"/>
    </row>
    <row r="278" spans="1:11" ht="11.1" customHeight="1" x14ac:dyDescent="0.2">
      <c r="A278" s="302" t="s">
        <v>275</v>
      </c>
      <c r="B278" s="302"/>
      <c r="C278" s="302"/>
      <c r="D278" s="302"/>
      <c r="E278" s="302"/>
      <c r="F278" s="154"/>
      <c r="G278" s="154"/>
      <c r="H278" s="154"/>
      <c r="I278" s="154"/>
      <c r="J278" s="154"/>
      <c r="K278" s="154"/>
    </row>
    <row r="279" spans="1:11" ht="11.1" customHeight="1" x14ac:dyDescent="0.2">
      <c r="A279" s="302" t="s">
        <v>276</v>
      </c>
      <c r="B279" s="302"/>
      <c r="C279" s="302"/>
      <c r="D279" s="302"/>
      <c r="E279" s="302"/>
      <c r="F279" s="154"/>
      <c r="G279" s="154"/>
      <c r="H279" s="154"/>
      <c r="I279" s="154"/>
      <c r="J279" s="154"/>
      <c r="K279" s="154"/>
    </row>
    <row r="280" spans="1:11" ht="11.1" customHeight="1" x14ac:dyDescent="0.2">
      <c r="A280" s="302" t="s">
        <v>277</v>
      </c>
      <c r="B280" s="302"/>
      <c r="C280" s="302"/>
      <c r="D280" s="302"/>
      <c r="E280" s="302"/>
      <c r="F280" s="154"/>
      <c r="G280" s="154"/>
      <c r="H280" s="154"/>
      <c r="I280" s="154"/>
      <c r="J280" s="154"/>
      <c r="K280" s="154"/>
    </row>
    <row r="281" spans="1:11" ht="11.1" customHeight="1" x14ac:dyDescent="0.2">
      <c r="A281" s="302" t="s">
        <v>258</v>
      </c>
      <c r="B281" s="302"/>
      <c r="C281" s="302"/>
      <c r="D281" s="302"/>
      <c r="E281" s="302"/>
      <c r="F281" s="154"/>
      <c r="G281" s="154"/>
      <c r="H281" s="154"/>
      <c r="I281" s="154"/>
      <c r="J281" s="154"/>
      <c r="K281" s="154"/>
    </row>
    <row r="282" spans="1:11" ht="11.1" customHeight="1" x14ac:dyDescent="0.2">
      <c r="A282" s="302"/>
      <c r="B282" s="302"/>
      <c r="C282" s="302"/>
      <c r="D282" s="302"/>
      <c r="E282" s="302"/>
      <c r="F282" s="154"/>
      <c r="G282" s="154"/>
      <c r="H282" s="154"/>
      <c r="I282" s="154"/>
      <c r="J282" s="154"/>
      <c r="K282" s="154"/>
    </row>
    <row r="283" spans="1:11" ht="11.1" customHeight="1" x14ac:dyDescent="0.2">
      <c r="A283" s="302" t="s">
        <v>625</v>
      </c>
      <c r="B283" s="302"/>
      <c r="C283" s="302"/>
      <c r="D283" s="302"/>
      <c r="E283" s="302"/>
      <c r="F283" s="154"/>
      <c r="G283" s="154"/>
      <c r="H283" s="154"/>
      <c r="I283" s="154"/>
      <c r="J283" s="154"/>
      <c r="K283" s="154"/>
    </row>
    <row r="284" spans="1:11" ht="11.1" customHeight="1" x14ac:dyDescent="0.2">
      <c r="A284" s="302" t="s">
        <v>626</v>
      </c>
      <c r="B284" s="302"/>
      <c r="C284" s="302"/>
      <c r="D284" s="302"/>
      <c r="E284" s="302"/>
      <c r="F284" s="154"/>
      <c r="G284" s="154"/>
      <c r="H284" s="154"/>
      <c r="I284" s="154"/>
      <c r="J284" s="154"/>
      <c r="K284" s="154"/>
    </row>
    <row r="285" spans="1:11" ht="11.1" customHeight="1" x14ac:dyDescent="0.2">
      <c r="A285" s="302" t="s">
        <v>627</v>
      </c>
      <c r="B285" s="302"/>
      <c r="C285" s="302"/>
      <c r="D285" s="302"/>
      <c r="E285" s="302"/>
      <c r="F285" s="154"/>
      <c r="G285" s="154"/>
      <c r="H285" s="154"/>
      <c r="I285" s="154"/>
      <c r="J285" s="154"/>
      <c r="K285" s="154"/>
    </row>
    <row r="286" spans="1:11" ht="3" customHeight="1" x14ac:dyDescent="0.2">
      <c r="A286" s="302"/>
      <c r="B286" s="302"/>
      <c r="C286" s="302"/>
      <c r="D286" s="302"/>
      <c r="E286" s="302"/>
      <c r="F286" s="154"/>
      <c r="G286" s="154"/>
      <c r="H286" s="154"/>
      <c r="I286" s="154"/>
      <c r="J286" s="154"/>
      <c r="K286" s="154"/>
    </row>
    <row r="287" spans="1:11" ht="3" customHeight="1" x14ac:dyDescent="0.2">
      <c r="A287" s="302"/>
      <c r="B287" s="302"/>
      <c r="C287" s="302"/>
      <c r="D287" s="302"/>
      <c r="E287" s="302"/>
      <c r="F287" s="154"/>
      <c r="G287" s="154"/>
      <c r="H287" s="154"/>
      <c r="I287" s="94"/>
      <c r="J287" s="154"/>
      <c r="K287" s="154"/>
    </row>
    <row r="288" spans="1:11" ht="11.1" customHeight="1" x14ac:dyDescent="0.2">
      <c r="A288" s="442"/>
      <c r="B288" s="445" t="s">
        <v>307</v>
      </c>
      <c r="C288" s="457"/>
      <c r="D288" s="457"/>
      <c r="E288" s="457"/>
      <c r="F288" s="364"/>
      <c r="G288" s="445" t="s">
        <v>346</v>
      </c>
      <c r="H288" s="364"/>
      <c r="I288" s="94"/>
      <c r="J288" s="154"/>
      <c r="K288" s="154"/>
    </row>
    <row r="289" spans="1:22" ht="11.1" customHeight="1" x14ac:dyDescent="0.2">
      <c r="A289" s="442"/>
      <c r="B289" s="628"/>
      <c r="C289" s="629"/>
      <c r="D289" s="629"/>
      <c r="E289" s="629"/>
      <c r="F289" s="630"/>
      <c r="G289" s="628"/>
      <c r="H289" s="630"/>
      <c r="I289" s="94"/>
      <c r="J289" s="154"/>
      <c r="K289" s="154"/>
    </row>
    <row r="290" spans="1:22" ht="11.1" customHeight="1" x14ac:dyDescent="0.2">
      <c r="A290" s="442"/>
      <c r="B290" s="445" t="s">
        <v>307</v>
      </c>
      <c r="C290" s="457"/>
      <c r="D290" s="457"/>
      <c r="E290" s="457"/>
      <c r="F290" s="364"/>
      <c r="G290" s="445" t="s">
        <v>346</v>
      </c>
      <c r="H290" s="364"/>
      <c r="I290" s="154"/>
      <c r="J290" s="154"/>
      <c r="K290" s="154"/>
    </row>
    <row r="291" spans="1:22" ht="11.1" customHeight="1" x14ac:dyDescent="0.2">
      <c r="A291" s="302"/>
      <c r="B291" s="302"/>
      <c r="C291" s="302"/>
      <c r="D291" s="302"/>
      <c r="E291" s="302"/>
      <c r="F291" s="154"/>
      <c r="G291" s="285"/>
      <c r="H291" s="154"/>
      <c r="I291" s="94"/>
      <c r="J291" s="154"/>
      <c r="K291" s="154"/>
    </row>
    <row r="292" spans="1:22" ht="11.1" customHeight="1" x14ac:dyDescent="0.2">
      <c r="A292" s="302"/>
      <c r="B292" s="458" t="s">
        <v>387</v>
      </c>
      <c r="C292" s="457"/>
      <c r="D292" s="457"/>
      <c r="E292" s="457"/>
      <c r="F292" s="364"/>
    </row>
    <row r="293" spans="1:22" ht="11.1" customHeight="1" x14ac:dyDescent="0.2">
      <c r="A293" s="302"/>
      <c r="B293" s="628"/>
      <c r="C293" s="629"/>
      <c r="D293" s="629"/>
      <c r="E293" s="629"/>
      <c r="F293" s="630"/>
      <c r="G293" s="285"/>
      <c r="H293" s="459" t="s">
        <v>562</v>
      </c>
      <c r="I293" s="154"/>
      <c r="J293" s="154"/>
      <c r="K293" s="154"/>
    </row>
    <row r="294" spans="1:22" ht="11.1" customHeight="1" x14ac:dyDescent="0.2">
      <c r="A294" s="302"/>
      <c r="B294" s="636" t="s">
        <v>388</v>
      </c>
      <c r="C294" s="457"/>
      <c r="D294" s="457"/>
      <c r="E294" s="457"/>
      <c r="F294" s="364"/>
      <c r="G294" s="285"/>
      <c r="H294" s="459"/>
      <c r="I294" s="154"/>
      <c r="J294" s="154"/>
      <c r="K294" s="154"/>
    </row>
    <row r="295" spans="1:22" ht="3.95" customHeight="1" thickBot="1" x14ac:dyDescent="0.25">
      <c r="A295" s="302"/>
      <c r="B295" s="302"/>
      <c r="C295" s="302"/>
      <c r="D295" s="302"/>
      <c r="E295" s="302"/>
      <c r="F295" s="154"/>
      <c r="G295" s="285"/>
      <c r="H295" s="154"/>
      <c r="I295" s="271"/>
      <c r="J295" s="154"/>
      <c r="K295" s="154"/>
    </row>
    <row r="296" spans="1:22" ht="11.1" customHeight="1" x14ac:dyDescent="0.2">
      <c r="A296" s="1419" t="s">
        <v>1547</v>
      </c>
      <c r="B296" s="1415"/>
      <c r="C296" s="1416"/>
      <c r="D296" s="1416"/>
      <c r="E296" s="1416"/>
      <c r="F296" s="1417"/>
      <c r="G296" s="460" t="s">
        <v>564</v>
      </c>
      <c r="H296" s="461"/>
      <c r="I296" s="614"/>
      <c r="J296" s="463" t="s">
        <v>346</v>
      </c>
      <c r="K296" s="461"/>
    </row>
    <row r="297" spans="1:22" ht="11.25" customHeight="1" x14ac:dyDescent="0.2">
      <c r="A297" s="302"/>
      <c r="B297" s="580"/>
      <c r="C297" s="2"/>
      <c r="D297" s="2"/>
      <c r="E297" s="2"/>
      <c r="F297" s="594"/>
      <c r="G297" s="154"/>
      <c r="H297" s="154"/>
      <c r="I297" s="462"/>
      <c r="J297" s="462"/>
      <c r="K297" s="448">
        <f>'Info Page'!C56</f>
        <v>42824</v>
      </c>
    </row>
    <row r="298" spans="1:22" ht="11.1" customHeight="1" thickBot="1" x14ac:dyDescent="0.25">
      <c r="A298" s="302"/>
      <c r="B298" s="1680" t="s">
        <v>1548</v>
      </c>
      <c r="C298" s="1418"/>
      <c r="D298" s="1418"/>
      <c r="E298" s="1418"/>
      <c r="F298" s="770"/>
      <c r="G298" s="154"/>
      <c r="H298" s="154"/>
      <c r="I298" s="154"/>
      <c r="J298" s="464" t="s">
        <v>389</v>
      </c>
      <c r="K298" s="465">
        <v>38231</v>
      </c>
    </row>
    <row r="299" spans="1:22" ht="10.7" customHeight="1" x14ac:dyDescent="0.2">
      <c r="A299" s="444"/>
      <c r="B299" s="154"/>
      <c r="C299" s="154"/>
      <c r="D299" s="154"/>
      <c r="E299" s="154"/>
      <c r="F299" s="303" t="s">
        <v>198</v>
      </c>
      <c r="G299" s="466">
        <f>'Info Page'!D84</f>
        <v>0</v>
      </c>
      <c r="H299" s="364"/>
      <c r="I299" s="364"/>
      <c r="J299" s="303" t="s">
        <v>642</v>
      </c>
      <c r="K299" s="364">
        <f>'Info Page'!D82</f>
        <v>0</v>
      </c>
      <c r="L299" s="121"/>
      <c r="M299" s="286"/>
      <c r="N299" s="286"/>
      <c r="O299" s="286"/>
      <c r="P299" s="286"/>
      <c r="Q299" s="286"/>
      <c r="R299" s="286"/>
      <c r="S299" s="286"/>
      <c r="T299" s="286"/>
      <c r="U299" s="286"/>
      <c r="V299" s="292"/>
    </row>
    <row r="300" spans="1:22" ht="14.1" customHeight="1" x14ac:dyDescent="0.25">
      <c r="A300" s="740"/>
      <c r="B300" s="154"/>
      <c r="C300" s="154"/>
      <c r="D300" s="154"/>
      <c r="E300" s="154"/>
      <c r="F300" s="303" t="s">
        <v>643</v>
      </c>
      <c r="G300" s="449">
        <f>'Info Page'!D81</f>
        <v>0</v>
      </c>
      <c r="H300" s="866">
        <f>'Info Page'!D79</f>
        <v>0</v>
      </c>
      <c r="I300" s="154"/>
      <c r="J300" s="303" t="s">
        <v>170</v>
      </c>
      <c r="K300" s="364">
        <f>'Info Page'!D65</f>
        <v>0</v>
      </c>
      <c r="V300" s="292"/>
    </row>
    <row r="301" spans="1:22" ht="1.5" customHeight="1" x14ac:dyDescent="0.2">
      <c r="A301" s="444"/>
      <c r="B301" s="154"/>
      <c r="C301" s="154"/>
      <c r="D301" s="154"/>
      <c r="E301" s="154"/>
      <c r="F301" s="154"/>
      <c r="G301" s="450"/>
      <c r="H301" s="451"/>
      <c r="I301" s="154"/>
      <c r="J301" s="154"/>
      <c r="K301" s="154"/>
      <c r="V301" s="292"/>
    </row>
    <row r="302" spans="1:22" ht="14.25" customHeight="1" x14ac:dyDescent="0.25">
      <c r="C302" s="154"/>
      <c r="D302" s="154"/>
      <c r="E302" s="154"/>
      <c r="F302" s="754" t="s">
        <v>237</v>
      </c>
      <c r="V302" s="325"/>
    </row>
    <row r="303" spans="1:22" ht="12" customHeight="1" x14ac:dyDescent="0.2">
      <c r="C303" s="154"/>
      <c r="D303" s="154"/>
      <c r="E303" s="154"/>
      <c r="G303" s="154"/>
      <c r="H303" s="154"/>
      <c r="I303" s="154"/>
      <c r="J303" s="467"/>
      <c r="K303" s="400"/>
      <c r="V303" s="325"/>
    </row>
    <row r="304" spans="1:22" ht="12" customHeight="1" x14ac:dyDescent="0.2">
      <c r="A304" s="1221" t="s">
        <v>1028</v>
      </c>
      <c r="B304" s="1222"/>
      <c r="C304" s="154"/>
      <c r="D304" s="154"/>
      <c r="E304" s="154"/>
      <c r="F304" s="154"/>
      <c r="G304" s="154"/>
      <c r="H304" s="154"/>
      <c r="I304" s="154"/>
      <c r="J304" s="154"/>
      <c r="K304" s="154"/>
      <c r="V304" s="292"/>
    </row>
    <row r="305" spans="1:22" s="947" customFormat="1" ht="11.45" customHeight="1" x14ac:dyDescent="0.2">
      <c r="A305" s="1553"/>
      <c r="B305" s="1557" t="s">
        <v>1142</v>
      </c>
      <c r="M305" s="1224" t="s">
        <v>817</v>
      </c>
      <c r="V305" s="1223"/>
    </row>
    <row r="306" spans="1:22" ht="11.45" customHeight="1" x14ac:dyDescent="0.2">
      <c r="A306" s="1554"/>
      <c r="B306" s="1557" t="s">
        <v>1143</v>
      </c>
      <c r="K306" s="286"/>
      <c r="P306" s="71"/>
      <c r="V306" s="292"/>
    </row>
    <row r="307" spans="1:22" ht="11.45" customHeight="1" x14ac:dyDescent="0.2">
      <c r="A307" s="1553"/>
      <c r="B307" s="1222" t="s">
        <v>1376</v>
      </c>
      <c r="K307" s="286"/>
      <c r="S307" s="86"/>
      <c r="V307" s="292"/>
    </row>
    <row r="308" spans="1:22" ht="11.45" customHeight="1" x14ac:dyDescent="0.2">
      <c r="B308" s="1222" t="s">
        <v>1784</v>
      </c>
      <c r="C308" s="286"/>
      <c r="D308" s="286"/>
      <c r="E308" s="286"/>
      <c r="F308" s="286"/>
      <c r="G308" s="286"/>
      <c r="H308" s="286"/>
      <c r="I308" s="292"/>
      <c r="J308" s="286"/>
      <c r="K308" s="286"/>
      <c r="M308" s="1780">
        <f>'Info Page'!C28</f>
        <v>0</v>
      </c>
      <c r="N308" s="1780"/>
      <c r="O308" s="1780"/>
      <c r="R308" s="66" t="s">
        <v>232</v>
      </c>
      <c r="V308" s="292"/>
    </row>
    <row r="309" spans="1:22" ht="14.25" customHeight="1" x14ac:dyDescent="0.2">
      <c r="A309" s="1221" t="s">
        <v>96</v>
      </c>
      <c r="B309" s="1222"/>
      <c r="C309" s="292"/>
      <c r="D309" s="292"/>
      <c r="E309" s="292"/>
      <c r="F309" s="292"/>
      <c r="G309" s="292"/>
      <c r="H309" s="292"/>
      <c r="I309" s="292"/>
      <c r="J309" s="292"/>
      <c r="K309" s="286"/>
      <c r="M309" s="1781">
        <f>'Info Page'!C16</f>
        <v>0</v>
      </c>
      <c r="N309" s="1781"/>
      <c r="O309" s="1781"/>
      <c r="R309" s="670">
        <f>'Info Page'!D84</f>
        <v>0</v>
      </c>
      <c r="S309" s="77"/>
      <c r="T309" s="77"/>
      <c r="V309" s="292"/>
    </row>
    <row r="310" spans="1:22" ht="11.45" customHeight="1" x14ac:dyDescent="0.2">
      <c r="A310" s="1553"/>
      <c r="B310" s="1222" t="s">
        <v>885</v>
      </c>
      <c r="C310" s="292"/>
      <c r="D310" s="292"/>
      <c r="E310" s="292"/>
      <c r="F310" s="292"/>
      <c r="G310" s="292"/>
      <c r="H310" s="292"/>
      <c r="I310" s="292"/>
      <c r="J310" s="292"/>
      <c r="K310" s="286"/>
      <c r="M310" s="669">
        <f>'Info Page'!C17</f>
        <v>0</v>
      </c>
      <c r="O310" s="669">
        <f>'Info Page'!E17</f>
        <v>0</v>
      </c>
      <c r="R310" s="670">
        <f>'Info Page'!D79</f>
        <v>0</v>
      </c>
      <c r="S310" s="77"/>
      <c r="T310" s="77"/>
      <c r="V310" s="292"/>
    </row>
    <row r="311" spans="1:22" ht="11.45" customHeight="1" x14ac:dyDescent="0.2">
      <c r="A311" s="1553"/>
      <c r="B311" s="1222" t="s">
        <v>898</v>
      </c>
      <c r="C311" s="322"/>
      <c r="D311" s="322"/>
      <c r="E311" s="322"/>
      <c r="F311" s="292"/>
      <c r="G311" s="292"/>
      <c r="H311" s="292"/>
      <c r="I311" s="292"/>
      <c r="J311" s="292"/>
      <c r="K311" s="286"/>
      <c r="M311" s="669">
        <f>'Info Page'!G17</f>
        <v>0</v>
      </c>
      <c r="N311" s="52"/>
      <c r="V311" s="292"/>
    </row>
    <row r="312" spans="1:22" ht="11.45" customHeight="1" x14ac:dyDescent="0.2">
      <c r="A312" s="1556"/>
      <c r="B312" s="1222" t="s">
        <v>1489</v>
      </c>
      <c r="C312" s="322"/>
      <c r="D312" s="322"/>
      <c r="E312" s="322"/>
      <c r="F312" s="292"/>
      <c r="G312" s="292"/>
      <c r="H312" s="292"/>
      <c r="I312" s="292"/>
      <c r="J312" s="292"/>
      <c r="K312" s="286"/>
      <c r="V312" s="292"/>
    </row>
    <row r="313" spans="1:22" ht="12.2" customHeight="1" x14ac:dyDescent="0.2">
      <c r="A313" s="1222"/>
      <c r="B313" s="1222"/>
      <c r="C313" s="322"/>
      <c r="D313" s="322"/>
      <c r="E313" s="322"/>
      <c r="F313" s="292"/>
      <c r="G313" s="292"/>
      <c r="H313" s="292"/>
      <c r="I313" s="292"/>
      <c r="J313" s="292"/>
      <c r="K313" s="286"/>
      <c r="V313" s="292"/>
    </row>
    <row r="314" spans="1:22" ht="11.45" customHeight="1" x14ac:dyDescent="0.2">
      <c r="A314" s="1221" t="s">
        <v>1696</v>
      </c>
      <c r="B314" s="1222"/>
      <c r="C314" s="322"/>
      <c r="D314" s="322"/>
      <c r="E314" s="322"/>
      <c r="F314" s="292"/>
      <c r="G314" s="292"/>
      <c r="H314" s="292"/>
      <c r="I314" s="292"/>
      <c r="J314" s="292"/>
      <c r="K314" s="286"/>
      <c r="V314" s="292"/>
    </row>
    <row r="315" spans="1:22" ht="12.2" customHeight="1" x14ac:dyDescent="0.2">
      <c r="A315" s="1553"/>
      <c r="B315" s="1222" t="s">
        <v>926</v>
      </c>
      <c r="C315" s="322"/>
      <c r="D315" s="322"/>
      <c r="E315" s="322"/>
      <c r="F315" s="292"/>
      <c r="G315" s="292"/>
      <c r="H315" s="292"/>
      <c r="I315" s="292"/>
      <c r="J315" s="292"/>
      <c r="K315" s="292"/>
      <c r="L315" s="683">
        <f>'Info Page'!C28</f>
        <v>0</v>
      </c>
      <c r="M315" s="671"/>
      <c r="V315" s="292"/>
    </row>
    <row r="316" spans="1:22" ht="11.45" customHeight="1" x14ac:dyDescent="0.2">
      <c r="A316" s="1554"/>
      <c r="B316" s="947"/>
      <c r="C316" s="322"/>
      <c r="D316" s="322"/>
      <c r="E316" s="322"/>
      <c r="F316" s="292"/>
      <c r="G316" s="292"/>
      <c r="H316" s="292"/>
      <c r="I316" s="292"/>
      <c r="J316" s="292"/>
      <c r="K316" s="292"/>
      <c r="L316" s="672"/>
      <c r="V316" s="292"/>
    </row>
    <row r="317" spans="1:22" ht="12.2" customHeight="1" x14ac:dyDescent="0.2">
      <c r="A317" s="1221" t="s">
        <v>1844</v>
      </c>
      <c r="B317" s="1222"/>
      <c r="C317" s="322"/>
      <c r="D317" s="322"/>
      <c r="E317" s="322"/>
      <c r="F317" s="292"/>
      <c r="G317" s="292"/>
      <c r="H317" s="292"/>
      <c r="I317" s="292"/>
      <c r="J317" s="292"/>
      <c r="K317" s="292"/>
      <c r="L317" s="79" t="s">
        <v>818</v>
      </c>
      <c r="V317" s="292"/>
    </row>
    <row r="318" spans="1:22" ht="11.45" customHeight="1" x14ac:dyDescent="0.2">
      <c r="A318" s="1553"/>
      <c r="B318" s="1222" t="s">
        <v>943</v>
      </c>
      <c r="C318" s="322"/>
      <c r="D318" s="322"/>
      <c r="E318" s="322"/>
      <c r="F318" s="292"/>
      <c r="G318" s="292"/>
      <c r="H318" s="292"/>
      <c r="I318" s="292"/>
      <c r="J318" s="292"/>
      <c r="K318" s="154"/>
      <c r="L318" s="79" t="s">
        <v>819</v>
      </c>
      <c r="V318" s="292"/>
    </row>
    <row r="319" spans="1:22" ht="12.2" customHeight="1" x14ac:dyDescent="0.2">
      <c r="A319" s="1221" t="s">
        <v>1761</v>
      </c>
      <c r="B319" s="1222"/>
      <c r="C319" s="322"/>
      <c r="D319" s="322"/>
      <c r="E319" s="322"/>
      <c r="F319" s="292"/>
      <c r="G319" s="292"/>
      <c r="H319" s="292"/>
      <c r="I319" s="292"/>
      <c r="J319" s="292"/>
      <c r="K319" s="154"/>
      <c r="L319" s="199"/>
      <c r="V319" s="292"/>
    </row>
    <row r="320" spans="1:22" ht="11.45" customHeight="1" x14ac:dyDescent="0.2">
      <c r="A320" s="1553"/>
      <c r="B320" s="1222" t="s">
        <v>1762</v>
      </c>
      <c r="L320" s="673" t="s">
        <v>820</v>
      </c>
      <c r="M320" s="2"/>
      <c r="N320" s="2"/>
      <c r="O320" s="2"/>
      <c r="P320" s="2"/>
      <c r="Q320" s="2"/>
      <c r="R320" s="2"/>
      <c r="S320" s="2"/>
      <c r="T320" s="2"/>
      <c r="V320" s="292"/>
    </row>
    <row r="321" spans="1:22" ht="11.45" customHeight="1" x14ac:dyDescent="0.2">
      <c r="A321" s="1553"/>
      <c r="B321" s="1222" t="s">
        <v>1376</v>
      </c>
      <c r="L321" s="673" t="s">
        <v>821</v>
      </c>
      <c r="M321" s="2"/>
      <c r="N321" s="2"/>
      <c r="O321" s="2"/>
      <c r="P321" s="2"/>
      <c r="Q321" s="2"/>
      <c r="R321" s="2"/>
      <c r="S321" s="2"/>
      <c r="T321" s="2"/>
      <c r="V321" s="292"/>
    </row>
    <row r="322" spans="1:22" ht="11.45" customHeight="1" x14ac:dyDescent="0.2">
      <c r="A322" s="1554"/>
      <c r="B322" s="1222" t="s">
        <v>1784</v>
      </c>
      <c r="L322" s="673" t="s">
        <v>822</v>
      </c>
      <c r="M322" s="2"/>
      <c r="N322" s="2"/>
      <c r="O322" s="2"/>
      <c r="P322" s="2"/>
      <c r="Q322" s="2"/>
      <c r="R322" s="2"/>
      <c r="S322" s="2"/>
      <c r="T322" s="2"/>
      <c r="V322" s="292"/>
    </row>
    <row r="323" spans="1:22" ht="14.25" customHeight="1" x14ac:dyDescent="0.2">
      <c r="A323" s="1221" t="s">
        <v>1843</v>
      </c>
      <c r="B323" s="1222"/>
      <c r="C323" s="468"/>
      <c r="D323" s="437"/>
      <c r="E323" s="437"/>
      <c r="F323" s="285"/>
      <c r="G323" s="285"/>
      <c r="H323" s="285"/>
      <c r="I323" s="285"/>
      <c r="J323" s="285"/>
      <c r="K323" s="285"/>
      <c r="L323" s="673" t="s">
        <v>823</v>
      </c>
      <c r="M323" s="2"/>
      <c r="N323" s="2"/>
      <c r="O323" s="2"/>
      <c r="P323" s="2"/>
      <c r="Q323" s="2"/>
      <c r="R323" s="2"/>
      <c r="S323" s="2"/>
      <c r="T323" s="2"/>
      <c r="V323" s="292"/>
    </row>
    <row r="324" spans="1:22" ht="11.45" customHeight="1" x14ac:dyDescent="0.2">
      <c r="A324" s="1553"/>
      <c r="B324" s="1222" t="s">
        <v>1842</v>
      </c>
      <c r="C324" s="437"/>
      <c r="D324" s="437"/>
      <c r="E324" s="437"/>
      <c r="F324" s="285"/>
      <c r="G324" s="285"/>
      <c r="H324" s="285"/>
      <c r="I324" s="285"/>
      <c r="J324" s="285"/>
      <c r="L324" s="673"/>
      <c r="M324" s="2"/>
      <c r="N324" s="2"/>
      <c r="O324" s="2"/>
      <c r="P324" s="2"/>
      <c r="Q324" s="2"/>
      <c r="R324" s="2"/>
      <c r="S324" s="2"/>
      <c r="T324" s="2"/>
      <c r="V324" s="292"/>
    </row>
    <row r="325" spans="1:22" ht="11.45" customHeight="1" x14ac:dyDescent="0.2">
      <c r="A325" s="1222"/>
      <c r="B325" s="1222"/>
      <c r="C325" s="437"/>
      <c r="D325" s="437"/>
      <c r="E325" s="437"/>
      <c r="F325" s="285"/>
      <c r="G325" s="285"/>
      <c r="H325" s="285"/>
      <c r="I325" s="292"/>
      <c r="J325" s="285"/>
      <c r="L325" s="674" t="s">
        <v>824</v>
      </c>
      <c r="M325" s="2"/>
      <c r="N325" s="2"/>
      <c r="O325" s="2"/>
      <c r="P325" s="2"/>
      <c r="Q325" s="2"/>
      <c r="R325" s="2"/>
      <c r="S325" s="2"/>
      <c r="T325" s="2"/>
      <c r="V325" s="292"/>
    </row>
    <row r="326" spans="1:22" ht="11.45" customHeight="1" x14ac:dyDescent="0.2">
      <c r="A326" s="1221" t="s">
        <v>902</v>
      </c>
      <c r="B326" s="947"/>
      <c r="K326" s="285"/>
      <c r="L326" s="673"/>
      <c r="M326" s="675"/>
      <c r="N326" s="2"/>
      <c r="O326" s="2"/>
      <c r="P326" s="2"/>
      <c r="Q326" s="2"/>
      <c r="R326" s="2"/>
      <c r="S326" s="2"/>
      <c r="T326" s="2"/>
      <c r="V326" s="292"/>
    </row>
    <row r="327" spans="1:22" ht="11.45" customHeight="1" x14ac:dyDescent="0.2">
      <c r="A327" s="1553"/>
      <c r="B327" s="1557" t="s">
        <v>996</v>
      </c>
      <c r="K327" s="285"/>
      <c r="M327" s="2"/>
      <c r="N327" s="2"/>
      <c r="O327" s="676" t="s">
        <v>825</v>
      </c>
      <c r="P327" s="2"/>
      <c r="Q327" s="2"/>
      <c r="R327" s="2"/>
      <c r="S327" s="2"/>
      <c r="T327" s="2"/>
      <c r="V327" s="292"/>
    </row>
    <row r="328" spans="1:22" ht="11.45" customHeight="1" x14ac:dyDescent="0.2">
      <c r="A328" s="1554"/>
      <c r="B328" s="1557" t="s">
        <v>998</v>
      </c>
      <c r="C328" s="322"/>
      <c r="D328" s="322"/>
      <c r="E328" s="322"/>
      <c r="F328" s="292"/>
      <c r="G328" s="292"/>
      <c r="H328" s="292"/>
      <c r="I328" s="292"/>
      <c r="J328" s="292"/>
      <c r="K328" s="285"/>
      <c r="M328" s="2"/>
      <c r="N328" s="2"/>
      <c r="O328" s="676" t="s">
        <v>826</v>
      </c>
      <c r="P328" s="2"/>
      <c r="Q328" s="2"/>
      <c r="R328" s="2"/>
      <c r="S328" s="2"/>
      <c r="T328" s="2"/>
      <c r="V328" s="292"/>
    </row>
    <row r="329" spans="1:22" ht="12.2" customHeight="1" x14ac:dyDescent="0.2">
      <c r="A329" s="1553"/>
      <c r="B329" s="1222" t="s">
        <v>923</v>
      </c>
      <c r="C329" s="322"/>
      <c r="D329" s="322"/>
      <c r="E329" s="322"/>
      <c r="F329" s="292"/>
      <c r="G329" s="292"/>
      <c r="H329" s="292"/>
      <c r="I329" s="292"/>
      <c r="J329" s="292"/>
      <c r="M329" s="2"/>
      <c r="N329" s="2"/>
      <c r="O329" s="676" t="s">
        <v>827</v>
      </c>
      <c r="P329" s="2"/>
      <c r="Q329" s="2"/>
      <c r="R329" s="2"/>
      <c r="S329" s="2"/>
      <c r="T329" s="2"/>
      <c r="V329" s="292"/>
    </row>
    <row r="330" spans="1:22" ht="11.45" customHeight="1" x14ac:dyDescent="0.2">
      <c r="A330" s="1553"/>
      <c r="B330" s="1222" t="s">
        <v>903</v>
      </c>
      <c r="C330" s="322"/>
      <c r="D330" s="322"/>
      <c r="E330" s="322"/>
      <c r="F330" s="292"/>
      <c r="G330" s="292"/>
      <c r="H330" s="292"/>
      <c r="I330" s="292"/>
      <c r="J330" s="292"/>
      <c r="M330" s="2"/>
      <c r="N330" s="2"/>
      <c r="O330" s="676" t="s">
        <v>828</v>
      </c>
      <c r="P330" s="2"/>
      <c r="Q330" s="2"/>
      <c r="R330" s="2"/>
      <c r="S330" s="2"/>
      <c r="T330" s="2"/>
      <c r="V330" s="292"/>
    </row>
    <row r="331" spans="1:22" ht="11.45" customHeight="1" x14ac:dyDescent="0.2">
      <c r="A331" s="1554"/>
      <c r="B331" s="947"/>
      <c r="M331" s="2"/>
      <c r="N331" s="2"/>
      <c r="O331" s="676" t="s">
        <v>829</v>
      </c>
      <c r="P331" s="2"/>
      <c r="Q331" s="2"/>
      <c r="R331" s="2"/>
      <c r="S331" s="2"/>
      <c r="T331" s="2"/>
      <c r="V331" s="292"/>
    </row>
    <row r="332" spans="1:22" ht="11.45" customHeight="1" x14ac:dyDescent="0.2">
      <c r="A332" s="1221" t="s">
        <v>899</v>
      </c>
      <c r="B332" s="947"/>
      <c r="M332" s="2"/>
      <c r="N332" s="2"/>
      <c r="O332" s="676" t="s">
        <v>830</v>
      </c>
      <c r="P332" s="2"/>
      <c r="Q332" s="2"/>
      <c r="R332" s="2"/>
      <c r="S332" s="2"/>
      <c r="T332" s="2"/>
      <c r="V332" s="292"/>
    </row>
    <row r="333" spans="1:22" ht="11.45" customHeight="1" x14ac:dyDescent="0.2">
      <c r="A333" s="1553"/>
      <c r="B333" s="1222" t="s">
        <v>1376</v>
      </c>
      <c r="M333" s="2"/>
      <c r="N333" s="2"/>
      <c r="O333" s="676" t="s">
        <v>831</v>
      </c>
      <c r="P333" s="2"/>
      <c r="Q333" s="2"/>
      <c r="R333" s="2"/>
      <c r="S333" s="2"/>
      <c r="T333" s="2"/>
      <c r="V333" s="292"/>
    </row>
    <row r="334" spans="1:22" ht="12.2" customHeight="1" x14ac:dyDescent="0.2">
      <c r="A334" s="1554"/>
      <c r="B334" s="1222" t="s">
        <v>900</v>
      </c>
      <c r="L334" s="673"/>
      <c r="M334" s="2"/>
      <c r="N334" s="2"/>
      <c r="O334" s="2"/>
      <c r="P334" s="2"/>
      <c r="Q334" s="2"/>
      <c r="R334" s="2"/>
      <c r="S334" s="2"/>
      <c r="T334" s="2"/>
      <c r="V334" s="292"/>
    </row>
    <row r="335" spans="1:22" ht="13.5" customHeight="1" x14ac:dyDescent="0.2">
      <c r="A335" s="1553"/>
      <c r="B335" s="1222" t="s">
        <v>901</v>
      </c>
      <c r="L335" s="79" t="s">
        <v>832</v>
      </c>
      <c r="M335" s="2"/>
      <c r="N335" s="2"/>
      <c r="O335" s="2"/>
      <c r="P335" s="2"/>
      <c r="Q335" s="2"/>
      <c r="R335" s="2"/>
      <c r="S335" s="2"/>
      <c r="T335" s="2"/>
      <c r="V335" s="292"/>
    </row>
    <row r="336" spans="1:22" ht="12.2" customHeight="1" x14ac:dyDescent="0.2">
      <c r="A336" s="1554"/>
      <c r="B336" s="947"/>
      <c r="K336" s="292"/>
      <c r="L336" s="79" t="s">
        <v>833</v>
      </c>
      <c r="V336" s="292"/>
    </row>
    <row r="337" spans="1:22" ht="12.2" customHeight="1" x14ac:dyDescent="0.3">
      <c r="A337" s="1555" t="s">
        <v>997</v>
      </c>
      <c r="B337" s="947"/>
      <c r="C337" s="322"/>
      <c r="D337" s="322"/>
      <c r="E337" s="322"/>
      <c r="F337" s="366"/>
      <c r="G337" s="292"/>
      <c r="H337" s="288"/>
      <c r="I337" s="312"/>
      <c r="J337" s="292"/>
      <c r="K337" s="292"/>
      <c r="V337" s="292"/>
    </row>
    <row r="338" spans="1:22" ht="12.2" customHeight="1" x14ac:dyDescent="0.2">
      <c r="A338" s="1553"/>
      <c r="B338" s="1222" t="s">
        <v>1609</v>
      </c>
      <c r="C338" s="322"/>
      <c r="D338" s="322"/>
      <c r="E338" s="94"/>
      <c r="F338" s="94"/>
      <c r="G338" s="292"/>
      <c r="H338" s="846">
        <f>'Info Page'!D81</f>
        <v>0</v>
      </c>
      <c r="I338" s="322" t="s">
        <v>1611</v>
      </c>
      <c r="J338" s="292"/>
      <c r="K338" s="292"/>
      <c r="L338" s="79" t="s">
        <v>834</v>
      </c>
      <c r="V338" s="292"/>
    </row>
    <row r="339" spans="1:22" ht="11.45" customHeight="1" x14ac:dyDescent="0.2">
      <c r="A339" s="1553"/>
      <c r="B339" s="1222" t="s">
        <v>1498</v>
      </c>
      <c r="C339" s="322"/>
      <c r="D339" s="322"/>
      <c r="E339" s="322"/>
      <c r="F339" s="292"/>
      <c r="G339" s="292"/>
      <c r="H339" s="292"/>
      <c r="I339" s="292"/>
      <c r="J339" s="292"/>
      <c r="K339" s="292"/>
      <c r="V339" s="292"/>
    </row>
    <row r="340" spans="1:22" ht="11.45" customHeight="1" x14ac:dyDescent="0.25">
      <c r="A340" s="1553"/>
      <c r="B340" s="1222" t="s">
        <v>1099</v>
      </c>
      <c r="C340" s="322"/>
      <c r="D340" s="322"/>
      <c r="E340" s="322"/>
      <c r="F340" s="292"/>
      <c r="G340" s="292"/>
      <c r="H340" s="292"/>
      <c r="I340" s="292"/>
      <c r="J340" s="292"/>
      <c r="K340" s="292"/>
      <c r="L340" s="79" t="s">
        <v>235</v>
      </c>
      <c r="N340" s="677"/>
      <c r="V340" s="292"/>
    </row>
    <row r="341" spans="1:22" ht="11.45" customHeight="1" x14ac:dyDescent="0.2">
      <c r="A341" s="1554"/>
      <c r="B341" s="1222" t="s">
        <v>1100</v>
      </c>
      <c r="C341" s="322"/>
      <c r="D341" s="322"/>
      <c r="E341" s="322"/>
      <c r="F341" s="292"/>
      <c r="G341" s="292"/>
      <c r="H341" s="292"/>
      <c r="I341" s="292"/>
      <c r="J341" s="292"/>
      <c r="K341" s="292"/>
      <c r="V341" s="292"/>
    </row>
    <row r="342" spans="1:22" ht="11.45" customHeight="1" x14ac:dyDescent="0.2">
      <c r="A342" s="1553"/>
      <c r="B342" s="1222" t="s">
        <v>1101</v>
      </c>
      <c r="C342" s="322"/>
      <c r="D342" s="322"/>
      <c r="E342" s="322"/>
      <c r="F342" s="292"/>
      <c r="G342" s="292"/>
      <c r="H342" s="292"/>
      <c r="I342" s="292"/>
      <c r="J342" s="292"/>
      <c r="L342" s="5"/>
      <c r="M342" s="1225">
        <f>'Info Page'!C6</f>
        <v>0</v>
      </c>
      <c r="V342" s="292"/>
    </row>
    <row r="343" spans="1:22" ht="12.2" customHeight="1" x14ac:dyDescent="0.2">
      <c r="A343" s="1554"/>
      <c r="B343" s="1222" t="s">
        <v>1102</v>
      </c>
      <c r="C343" s="322"/>
      <c r="D343" s="322"/>
      <c r="E343" s="322"/>
      <c r="F343" s="292"/>
      <c r="G343" s="292"/>
      <c r="H343" s="292"/>
      <c r="I343" s="292"/>
      <c r="J343" s="292"/>
      <c r="L343" s="678" t="s">
        <v>835</v>
      </c>
      <c r="V343" s="292"/>
    </row>
    <row r="344" spans="1:22" ht="12" customHeight="1" x14ac:dyDescent="0.2">
      <c r="A344" s="1554"/>
      <c r="B344" s="1222" t="s">
        <v>1499</v>
      </c>
      <c r="L344" s="5"/>
      <c r="M344" s="1042" t="s">
        <v>836</v>
      </c>
      <c r="N344" s="1042"/>
      <c r="O344" s="52"/>
      <c r="V344" s="292"/>
    </row>
    <row r="345" spans="1:22" ht="13.5" customHeight="1" x14ac:dyDescent="0.2">
      <c r="A345" s="1554"/>
      <c r="B345" s="1222" t="s">
        <v>1500</v>
      </c>
      <c r="L345" s="52"/>
      <c r="M345" s="1043">
        <f>'Info Page'!C33</f>
        <v>0</v>
      </c>
      <c r="O345" s="52"/>
      <c r="V345" s="292"/>
    </row>
    <row r="346" spans="1:22" ht="12.2" customHeight="1" x14ac:dyDescent="0.2">
      <c r="A346" s="1554"/>
      <c r="B346" s="1222" t="s">
        <v>1103</v>
      </c>
      <c r="L346" s="52"/>
      <c r="N346" s="1043">
        <f>'Info Page'!C34</f>
        <v>0</v>
      </c>
      <c r="O346" s="52"/>
      <c r="V346" s="292"/>
    </row>
    <row r="347" spans="1:22" ht="12.2" customHeight="1" x14ac:dyDescent="0.2">
      <c r="A347" s="1221" t="s">
        <v>888</v>
      </c>
      <c r="B347" s="1222"/>
      <c r="L347" s="52"/>
      <c r="M347" s="1043">
        <f>'Info Page'!C48</f>
        <v>0</v>
      </c>
      <c r="N347" s="52"/>
      <c r="O347" s="52"/>
      <c r="V347" s="292"/>
    </row>
    <row r="348" spans="1:22" ht="12.2" customHeight="1" x14ac:dyDescent="0.3">
      <c r="A348" s="1553"/>
      <c r="B348" s="1222" t="s">
        <v>1376</v>
      </c>
      <c r="N348" s="1043">
        <f>'Info Page'!C49</f>
        <v>0</v>
      </c>
      <c r="R348" s="679"/>
      <c r="V348" s="292"/>
    </row>
    <row r="349" spans="1:22" ht="11.45" customHeight="1" x14ac:dyDescent="0.2">
      <c r="A349" s="1554"/>
      <c r="B349" s="1222" t="s">
        <v>1377</v>
      </c>
      <c r="P349" s="680"/>
      <c r="R349" s="681"/>
      <c r="V349" s="292"/>
    </row>
    <row r="350" spans="1:22" ht="12.2" customHeight="1" x14ac:dyDescent="0.2">
      <c r="R350" s="50"/>
      <c r="V350" s="292"/>
    </row>
    <row r="351" spans="1:22" ht="11.45" customHeight="1" x14ac:dyDescent="0.2">
      <c r="R351" s="682"/>
      <c r="V351" s="292"/>
    </row>
    <row r="352" spans="1:22" ht="11.45" customHeight="1" x14ac:dyDescent="0.2">
      <c r="V352" s="292"/>
    </row>
    <row r="353" spans="1:22" ht="11.45" customHeight="1" x14ac:dyDescent="0.2">
      <c r="V353" s="292"/>
    </row>
    <row r="354" spans="1:22" ht="11.45" customHeight="1" x14ac:dyDescent="0.2">
      <c r="V354" s="292"/>
    </row>
    <row r="355" spans="1:22" ht="14.25" customHeight="1" x14ac:dyDescent="0.2">
      <c r="A355" s="777" t="s">
        <v>999</v>
      </c>
      <c r="V355" s="292"/>
    </row>
    <row r="356" spans="1:22" ht="11.45" customHeight="1" x14ac:dyDescent="0.2">
      <c r="V356" s="292"/>
    </row>
    <row r="357" spans="1:22" ht="11.45" customHeight="1" x14ac:dyDescent="0.2">
      <c r="L357" s="89"/>
      <c r="M357" s="322"/>
      <c r="N357" s="322"/>
      <c r="O357" s="322"/>
      <c r="P357" s="322"/>
      <c r="Q357" s="292"/>
      <c r="R357" s="292"/>
      <c r="S357" s="292"/>
      <c r="T357" s="292"/>
      <c r="U357" s="292"/>
      <c r="V357" s="292"/>
    </row>
    <row r="358" spans="1:22" ht="12.95" customHeight="1" x14ac:dyDescent="0.2">
      <c r="B358" s="445" t="s">
        <v>307</v>
      </c>
      <c r="C358" s="457"/>
      <c r="D358" s="457"/>
      <c r="E358" s="457"/>
      <c r="F358" s="445" t="s">
        <v>346</v>
      </c>
      <c r="G358" s="364"/>
      <c r="I358" s="458" t="s">
        <v>387</v>
      </c>
      <c r="J358" s="457"/>
      <c r="K358" s="457"/>
      <c r="L358" s="89"/>
      <c r="M358" s="322"/>
      <c r="N358" s="322"/>
      <c r="O358" s="322"/>
      <c r="P358" s="322"/>
      <c r="Q358" s="292"/>
      <c r="R358" s="292"/>
      <c r="S358" s="292"/>
      <c r="T358" s="292"/>
      <c r="U358" s="292"/>
      <c r="V358" s="292"/>
    </row>
    <row r="359" spans="1:22" ht="12.95" customHeight="1" x14ac:dyDescent="0.2"/>
    <row r="360" spans="1:22" ht="12.95" customHeight="1" x14ac:dyDescent="0.2">
      <c r="B360" s="445" t="s">
        <v>307</v>
      </c>
      <c r="C360" s="457"/>
      <c r="D360" s="457"/>
      <c r="E360" s="457"/>
      <c r="F360" s="445" t="s">
        <v>346</v>
      </c>
      <c r="G360" s="364"/>
      <c r="I360" s="636" t="s">
        <v>388</v>
      </c>
      <c r="J360" s="457"/>
      <c r="K360" s="457"/>
    </row>
    <row r="361" spans="1:22" ht="12.95" customHeight="1" x14ac:dyDescent="0.2">
      <c r="B361" s="464" t="s">
        <v>389</v>
      </c>
      <c r="C361" s="465">
        <v>38231</v>
      </c>
      <c r="E361" s="437"/>
      <c r="F361" s="285"/>
      <c r="G361" s="753" t="s">
        <v>562</v>
      </c>
      <c r="H361" s="457"/>
      <c r="I361" s="457"/>
      <c r="J361" s="457"/>
      <c r="K361" s="364"/>
    </row>
    <row r="362" spans="1:22" ht="12" hidden="1" customHeight="1" x14ac:dyDescent="0.2"/>
    <row r="363" spans="1:22" ht="9.75" hidden="1" customHeight="1" x14ac:dyDescent="0.2"/>
    <row r="364" spans="1:22" ht="9.75" hidden="1" customHeight="1" x14ac:dyDescent="0.2">
      <c r="A364" s="442"/>
    </row>
    <row r="365" spans="1:22" ht="9.75" hidden="1" customHeight="1" x14ac:dyDescent="0.2">
      <c r="A365" s="362"/>
    </row>
    <row r="366" spans="1:22" ht="9.75" hidden="1" customHeight="1" x14ac:dyDescent="0.2">
      <c r="A366" s="442"/>
    </row>
    <row r="367" spans="1:22" ht="5.25" hidden="1" customHeight="1" x14ac:dyDescent="0.2">
      <c r="F367" s="2"/>
      <c r="G367" s="285"/>
    </row>
    <row r="368" spans="1:22" ht="9.75" hidden="1" customHeight="1" x14ac:dyDescent="0.2">
      <c r="F368" s="2"/>
      <c r="G368" s="460"/>
      <c r="H368" s="461"/>
      <c r="I368" s="614"/>
      <c r="J368" s="707"/>
      <c r="K368" s="461"/>
    </row>
    <row r="369" spans="1:22" ht="0.75" hidden="1" customHeight="1" x14ac:dyDescent="0.2">
      <c r="F369" s="2"/>
      <c r="J369" s="462"/>
      <c r="K369" s="448"/>
    </row>
    <row r="370" spans="1:22" ht="12.75" hidden="1" customHeight="1" x14ac:dyDescent="0.2">
      <c r="A370" s="362"/>
    </row>
    <row r="371" spans="1:22" ht="9.9499999999999993" customHeigh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89"/>
      <c r="M371" s="322"/>
      <c r="N371" s="322"/>
      <c r="O371" s="322"/>
      <c r="P371" s="322"/>
      <c r="Q371" s="292"/>
      <c r="R371" s="292"/>
      <c r="S371" s="292"/>
      <c r="T371" s="292"/>
      <c r="U371" s="292"/>
      <c r="V371" s="292"/>
    </row>
    <row r="372" spans="1:22" ht="9.9499999999999993" customHeight="1" x14ac:dyDescent="0.2">
      <c r="A372" s="13"/>
      <c r="E372" s="13"/>
      <c r="F372" s="13"/>
      <c r="G372" s="13"/>
      <c r="H372" s="13"/>
      <c r="I372" s="13"/>
      <c r="J372" s="13"/>
      <c r="K372" s="13"/>
      <c r="V372" s="292"/>
    </row>
    <row r="373" spans="1:22" ht="9" customHeight="1" x14ac:dyDescent="0.2">
      <c r="A373" s="13"/>
      <c r="E373" s="13"/>
      <c r="F373" s="13"/>
      <c r="G373" s="13"/>
      <c r="H373" s="13"/>
      <c r="I373" s="13"/>
      <c r="J373" s="13"/>
      <c r="K373" s="13"/>
      <c r="V373" s="292"/>
    </row>
    <row r="374" spans="1:22" ht="20.25" x14ac:dyDescent="0.3">
      <c r="A374" s="13"/>
      <c r="E374" s="13"/>
      <c r="F374" s="266" t="s">
        <v>136</v>
      </c>
      <c r="G374" s="13"/>
      <c r="H374" s="13"/>
      <c r="I374" s="13"/>
      <c r="J374" s="13"/>
      <c r="K374" s="13"/>
      <c r="V374" s="292"/>
    </row>
    <row r="375" spans="1:22" ht="14.25" x14ac:dyDescent="0.2">
      <c r="A375" s="13"/>
      <c r="E375" s="13"/>
      <c r="F375" s="267" t="s">
        <v>249</v>
      </c>
      <c r="G375" s="13"/>
      <c r="H375" s="13"/>
      <c r="I375" s="13"/>
      <c r="J375" s="13"/>
      <c r="K375" s="13"/>
      <c r="V375" s="292"/>
    </row>
    <row r="376" spans="1:22" x14ac:dyDescent="0.2">
      <c r="A376" s="13"/>
      <c r="E376" s="13"/>
      <c r="F376" s="13"/>
      <c r="G376" s="13"/>
      <c r="H376" s="13"/>
      <c r="I376" s="13"/>
      <c r="J376" s="13"/>
      <c r="K376" s="13"/>
      <c r="V376" s="292"/>
    </row>
    <row r="377" spans="1:22" ht="18.75" x14ac:dyDescent="0.3">
      <c r="A377" s="13"/>
      <c r="B377" s="66" t="s">
        <v>43</v>
      </c>
      <c r="C377" s="1914">
        <f>'Info Page'!C33</f>
        <v>0</v>
      </c>
      <c r="D377" s="1914"/>
      <c r="E377" s="13"/>
      <c r="F377" s="13"/>
      <c r="G377" s="13"/>
      <c r="H377" s="13"/>
      <c r="I377" s="13"/>
      <c r="J377" s="13"/>
      <c r="K377" s="13"/>
      <c r="N377" s="65" t="s">
        <v>837</v>
      </c>
      <c r="V377" s="292"/>
    </row>
    <row r="378" spans="1:22" ht="15" x14ac:dyDescent="0.2">
      <c r="A378" s="13"/>
      <c r="B378" s="88" t="s">
        <v>390</v>
      </c>
      <c r="C378" s="1893">
        <f>'Info Page'!C34</f>
        <v>0</v>
      </c>
      <c r="D378" s="1893"/>
      <c r="E378" s="13"/>
      <c r="F378" s="13"/>
      <c r="G378" s="13"/>
      <c r="H378" s="13"/>
      <c r="I378" s="13"/>
      <c r="J378" s="13"/>
      <c r="K378" s="13"/>
      <c r="P378" s="71"/>
      <c r="V378" s="292"/>
    </row>
    <row r="379" spans="1:22" x14ac:dyDescent="0.2">
      <c r="A379" s="13"/>
      <c r="B379" s="88" t="s">
        <v>198</v>
      </c>
      <c r="C379" s="1893">
        <f>'Info Page'!C35</f>
        <v>0</v>
      </c>
      <c r="D379" s="1893"/>
      <c r="E379" s="13"/>
      <c r="F379" s="13"/>
      <c r="G379" s="13"/>
      <c r="H379" s="13"/>
      <c r="I379" s="13"/>
      <c r="J379" s="13"/>
      <c r="K379" s="13"/>
      <c r="M379" s="1780">
        <f>'Info Page'!C28</f>
        <v>0</v>
      </c>
      <c r="N379" s="1780"/>
      <c r="O379" s="1780"/>
      <c r="V379" s="312"/>
    </row>
    <row r="380" spans="1:22" x14ac:dyDescent="0.2">
      <c r="A380" s="13"/>
      <c r="E380" s="13"/>
      <c r="F380" s="13"/>
      <c r="G380" s="13"/>
      <c r="H380" s="13"/>
      <c r="I380" s="13"/>
      <c r="J380" s="13"/>
      <c r="K380" s="13"/>
      <c r="M380" s="1781">
        <f>'Info Page'!C16</f>
        <v>0</v>
      </c>
      <c r="N380" s="1781"/>
      <c r="O380" s="1781"/>
      <c r="R380" s="66" t="s">
        <v>232</v>
      </c>
      <c r="S380" s="52"/>
      <c r="T380" s="52"/>
      <c r="V380" s="327"/>
    </row>
    <row r="381" spans="1:22" x14ac:dyDescent="0.2">
      <c r="A381" s="13"/>
      <c r="B381" s="88" t="s">
        <v>91</v>
      </c>
      <c r="C381" s="1913">
        <f>'Info Page'!C37</f>
        <v>0</v>
      </c>
      <c r="D381" s="1913"/>
      <c r="E381" s="13"/>
      <c r="F381" s="13"/>
      <c r="G381" s="13"/>
      <c r="H381" s="13"/>
      <c r="I381" s="13"/>
      <c r="J381" s="13"/>
      <c r="K381" s="13"/>
      <c r="M381" s="1781">
        <f>'Info Page'!C17</f>
        <v>0</v>
      </c>
      <c r="N381" s="1781"/>
      <c r="O381" s="78">
        <f>'Info Page'!E17</f>
        <v>0</v>
      </c>
      <c r="R381" s="670">
        <f>'Info Page'!D84</f>
        <v>0</v>
      </c>
      <c r="S381" s="77"/>
      <c r="T381" s="77"/>
      <c r="V381" s="328"/>
    </row>
    <row r="382" spans="1:22" x14ac:dyDescent="0.2">
      <c r="A382" s="13"/>
      <c r="C382" s="13"/>
      <c r="D382" s="13"/>
      <c r="E382" s="13"/>
      <c r="F382" s="13"/>
      <c r="G382" s="13"/>
      <c r="H382" s="13"/>
      <c r="I382" s="13"/>
      <c r="J382" s="13"/>
      <c r="K382" s="13"/>
      <c r="M382" s="78">
        <f>'Info Page'!G17</f>
        <v>0</v>
      </c>
      <c r="N382" s="52"/>
      <c r="R382" s="670">
        <f>'Info Page'!D79</f>
        <v>0</v>
      </c>
      <c r="S382" s="77"/>
      <c r="T382" s="77"/>
      <c r="V382" s="292"/>
    </row>
    <row r="383" spans="1:22" x14ac:dyDescent="0.2">
      <c r="A383" s="13"/>
      <c r="C383" s="13"/>
      <c r="D383" s="13"/>
      <c r="E383" s="13"/>
      <c r="F383" s="13"/>
      <c r="G383" s="13"/>
      <c r="H383" s="13"/>
      <c r="I383" s="13"/>
      <c r="J383" s="13"/>
      <c r="K383" s="13"/>
      <c r="M383" s="52"/>
      <c r="V383" s="292"/>
    </row>
    <row r="384" spans="1:22" x14ac:dyDescent="0.2">
      <c r="A384" s="13"/>
      <c r="D384" s="13"/>
      <c r="E384" s="13"/>
      <c r="F384" s="13"/>
      <c r="G384" s="13"/>
      <c r="H384" s="13"/>
      <c r="I384" s="13"/>
      <c r="J384" s="13"/>
      <c r="K384" s="13"/>
      <c r="V384" s="325"/>
    </row>
    <row r="385" spans="1:22" x14ac:dyDescent="0.2">
      <c r="A385" s="13"/>
      <c r="B385" s="67" t="s">
        <v>94</v>
      </c>
      <c r="D385" s="13"/>
      <c r="E385" s="13"/>
      <c r="F385" s="13"/>
      <c r="G385" s="13"/>
      <c r="H385" s="13"/>
      <c r="I385" s="13"/>
      <c r="J385" s="13"/>
      <c r="K385" s="13"/>
      <c r="V385" s="325"/>
    </row>
    <row r="386" spans="1:22" ht="15" x14ac:dyDescent="0.2">
      <c r="A386" s="13"/>
      <c r="B386" s="199" t="s">
        <v>95</v>
      </c>
      <c r="D386" s="13"/>
      <c r="E386" s="13"/>
      <c r="F386" s="13"/>
      <c r="G386" s="13"/>
      <c r="H386" s="13"/>
      <c r="I386" s="13"/>
      <c r="J386" s="13"/>
      <c r="K386" s="13"/>
      <c r="L386" s="683">
        <f>'Info Page'!C28</f>
        <v>0</v>
      </c>
      <c r="M386" s="672"/>
      <c r="V386" s="42"/>
    </row>
    <row r="387" spans="1:22" x14ac:dyDescent="0.2">
      <c r="A387" s="13"/>
      <c r="B387" s="199" t="s">
        <v>137</v>
      </c>
      <c r="D387" s="13"/>
      <c r="E387" s="13"/>
      <c r="F387" s="13"/>
      <c r="G387" s="13"/>
      <c r="H387" s="13"/>
      <c r="I387" s="13"/>
      <c r="J387" s="13"/>
      <c r="K387" s="13"/>
      <c r="L387" s="199"/>
      <c r="V387" s="128"/>
    </row>
    <row r="388" spans="1:22" x14ac:dyDescent="0.2">
      <c r="A388" s="13"/>
      <c r="D388" s="13"/>
      <c r="E388" s="13"/>
      <c r="F388" s="13"/>
      <c r="G388" s="13"/>
      <c r="H388" s="13"/>
      <c r="I388" s="13"/>
      <c r="J388" s="13"/>
      <c r="K388" s="13"/>
      <c r="L388" s="79" t="s">
        <v>838</v>
      </c>
      <c r="V388" s="42"/>
    </row>
    <row r="389" spans="1:22" x14ac:dyDescent="0.2">
      <c r="A389" s="13"/>
      <c r="D389" s="13"/>
      <c r="E389" s="13"/>
      <c r="F389" s="13"/>
      <c r="G389" s="13"/>
      <c r="H389" s="13"/>
      <c r="I389" s="13"/>
      <c r="J389" s="13"/>
      <c r="K389" s="13"/>
      <c r="L389" s="79" t="s">
        <v>907</v>
      </c>
      <c r="V389" s="42"/>
    </row>
    <row r="390" spans="1:22" x14ac:dyDescent="0.2">
      <c r="A390" s="13"/>
      <c r="D390" s="13"/>
      <c r="E390" s="13"/>
      <c r="F390" s="13"/>
      <c r="G390" s="13"/>
      <c r="H390" s="13"/>
      <c r="I390" s="13"/>
      <c r="J390" s="13"/>
      <c r="K390" s="13"/>
      <c r="L390" s="79"/>
      <c r="V390" s="42"/>
    </row>
    <row r="391" spans="1:22" x14ac:dyDescent="0.2">
      <c r="A391" s="13"/>
      <c r="B391" s="199" t="s">
        <v>92</v>
      </c>
      <c r="C391" s="13"/>
      <c r="D391" s="13"/>
      <c r="E391" s="13"/>
      <c r="F391" s="13"/>
      <c r="G391" s="13"/>
      <c r="H391" s="13"/>
      <c r="I391" s="13"/>
      <c r="J391" s="13"/>
      <c r="K391" s="13"/>
      <c r="L391" s="79" t="s">
        <v>839</v>
      </c>
      <c r="V391" s="112"/>
    </row>
    <row r="392" spans="1:22" x14ac:dyDescent="0.2">
      <c r="A392" s="13"/>
      <c r="B392" s="234" t="s">
        <v>93</v>
      </c>
      <c r="C392" s="13"/>
      <c r="D392" s="13"/>
      <c r="E392" s="13"/>
      <c r="F392" s="13"/>
      <c r="G392" s="13"/>
      <c r="H392" s="13"/>
      <c r="I392" s="13"/>
      <c r="J392" s="13"/>
      <c r="K392" s="13"/>
      <c r="V392" s="112"/>
    </row>
    <row r="393" spans="1:22" x14ac:dyDescent="0.2">
      <c r="A393" s="13"/>
      <c r="B393" s="13"/>
      <c r="D393" s="13"/>
      <c r="E393" s="13"/>
      <c r="F393" s="13"/>
      <c r="G393" s="13"/>
      <c r="H393" s="13"/>
      <c r="I393" s="13"/>
      <c r="J393" s="13"/>
      <c r="K393" s="13"/>
      <c r="V393" s="112"/>
    </row>
    <row r="394" spans="1:22" ht="13.5" thickBot="1" x14ac:dyDescent="0.25">
      <c r="A394" s="13"/>
      <c r="B394" s="13"/>
      <c r="C394" s="141" t="s">
        <v>1038</v>
      </c>
      <c r="D394" s="13"/>
      <c r="E394" s="13"/>
      <c r="F394" s="13"/>
      <c r="G394" s="13"/>
      <c r="H394" s="13"/>
      <c r="I394" s="13"/>
      <c r="J394" s="13"/>
      <c r="K394" s="13"/>
      <c r="V394" s="112"/>
    </row>
    <row r="395" spans="1:22" x14ac:dyDescent="0.2">
      <c r="A395" s="13"/>
      <c r="B395" s="13"/>
      <c r="C395" s="141" t="s">
        <v>538</v>
      </c>
      <c r="D395" s="13"/>
      <c r="E395" s="13"/>
      <c r="F395" s="13"/>
      <c r="G395" s="13"/>
      <c r="H395" s="13"/>
      <c r="I395" s="13"/>
      <c r="J395" s="13"/>
      <c r="K395" s="13"/>
      <c r="L395" s="685"/>
      <c r="M395" s="579"/>
      <c r="N395" s="579"/>
      <c r="O395" s="579"/>
      <c r="P395" s="579"/>
      <c r="Q395" s="579"/>
      <c r="R395" s="579"/>
      <c r="S395" s="579"/>
      <c r="T395" s="579"/>
      <c r="U395" s="686"/>
      <c r="V395" s="112"/>
    </row>
    <row r="396" spans="1:22" x14ac:dyDescent="0.2">
      <c r="A396" s="13"/>
      <c r="B396" s="13"/>
      <c r="C396" s="141" t="s">
        <v>539</v>
      </c>
      <c r="D396" s="13"/>
      <c r="E396" s="13"/>
      <c r="F396" s="13"/>
      <c r="G396" s="13"/>
      <c r="H396" s="13"/>
      <c r="I396" s="13"/>
      <c r="J396" s="13"/>
      <c r="K396" s="13"/>
      <c r="L396" s="693" t="s">
        <v>840</v>
      </c>
      <c r="M396" s="2"/>
      <c r="N396" s="2"/>
      <c r="O396" s="2"/>
      <c r="R396" s="2"/>
      <c r="S396" s="2"/>
      <c r="T396" s="2"/>
      <c r="U396" s="594"/>
      <c r="V396" s="112"/>
    </row>
    <row r="397" spans="1:22" x14ac:dyDescent="0.2">
      <c r="A397" s="13"/>
      <c r="B397" s="13"/>
      <c r="C397" s="141" t="s">
        <v>540</v>
      </c>
      <c r="D397" s="13"/>
      <c r="E397" s="13"/>
      <c r="F397" s="13"/>
      <c r="G397" s="13"/>
      <c r="H397" s="13"/>
      <c r="I397" s="13"/>
      <c r="J397" s="13"/>
      <c r="K397" s="13"/>
      <c r="L397" s="693" t="s">
        <v>841</v>
      </c>
      <c r="M397" s="2"/>
      <c r="N397" s="2"/>
      <c r="O397" s="2"/>
      <c r="R397" s="2"/>
      <c r="S397" s="2"/>
      <c r="T397" s="2"/>
      <c r="U397" s="594"/>
      <c r="V397" s="42"/>
    </row>
    <row r="398" spans="1:22" x14ac:dyDescent="0.2">
      <c r="A398" s="13"/>
      <c r="B398" s="13"/>
      <c r="C398" s="141" t="s">
        <v>541</v>
      </c>
      <c r="D398" s="13"/>
      <c r="E398" s="13"/>
      <c r="F398" s="13"/>
      <c r="G398" s="13"/>
      <c r="H398" s="13"/>
      <c r="I398" s="13"/>
      <c r="J398" s="13"/>
      <c r="K398" s="13"/>
      <c r="L398" s="693"/>
      <c r="M398" s="2"/>
      <c r="N398" s="2"/>
      <c r="O398" s="2"/>
      <c r="R398" s="2"/>
      <c r="S398" s="2"/>
      <c r="T398" s="2"/>
      <c r="U398" s="594"/>
      <c r="V398" s="42"/>
    </row>
    <row r="399" spans="1:22" x14ac:dyDescent="0.2">
      <c r="A399" s="13"/>
      <c r="B399" s="13"/>
      <c r="C399" s="141" t="s">
        <v>542</v>
      </c>
      <c r="D399" s="13"/>
      <c r="E399" s="13"/>
      <c r="F399" s="13"/>
      <c r="G399" s="13"/>
      <c r="H399" s="13"/>
      <c r="I399" s="13"/>
      <c r="J399" s="13"/>
      <c r="K399" s="13"/>
      <c r="L399" s="694"/>
      <c r="M399" s="2"/>
      <c r="N399" s="2"/>
      <c r="O399" s="2"/>
      <c r="R399" s="2"/>
      <c r="S399" s="2"/>
      <c r="T399" s="2"/>
      <c r="U399" s="594"/>
      <c r="V399" s="42"/>
    </row>
    <row r="400" spans="1:22" x14ac:dyDescent="0.2">
      <c r="A400" s="13"/>
      <c r="B400" s="13"/>
      <c r="C400" s="141" t="s">
        <v>543</v>
      </c>
      <c r="D400" s="13"/>
      <c r="E400" s="13"/>
      <c r="F400" s="13"/>
      <c r="G400" s="13"/>
      <c r="H400" s="13"/>
      <c r="I400" s="13"/>
      <c r="J400" s="13"/>
      <c r="K400" s="13"/>
      <c r="L400" s="694" t="s">
        <v>842</v>
      </c>
      <c r="M400" s="2"/>
      <c r="N400" s="2"/>
      <c r="O400" s="2"/>
      <c r="R400" s="2"/>
      <c r="S400" s="2"/>
      <c r="T400" s="2"/>
      <c r="U400" s="594"/>
      <c r="V400" s="42"/>
    </row>
    <row r="401" spans="1:22" x14ac:dyDescent="0.2">
      <c r="A401" s="13"/>
      <c r="B401" s="13"/>
      <c r="C401" s="141" t="s">
        <v>32</v>
      </c>
      <c r="D401" s="13"/>
      <c r="E401" s="13"/>
      <c r="F401" s="13"/>
      <c r="G401" s="13"/>
      <c r="H401" s="13"/>
      <c r="I401" s="13"/>
      <c r="J401" s="13"/>
      <c r="K401" s="13"/>
      <c r="L401" s="693" t="s">
        <v>843</v>
      </c>
      <c r="M401" s="2"/>
      <c r="N401" s="2"/>
      <c r="O401" s="2"/>
      <c r="R401" s="2"/>
      <c r="S401" s="2"/>
      <c r="T401" s="2"/>
      <c r="U401" s="594"/>
      <c r="V401" s="42"/>
    </row>
    <row r="402" spans="1:22" x14ac:dyDescent="0.2">
      <c r="A402" s="13"/>
      <c r="B402" s="13"/>
      <c r="C402" s="141" t="s">
        <v>33</v>
      </c>
      <c r="D402" s="13"/>
      <c r="E402" s="13"/>
      <c r="F402" s="13"/>
      <c r="G402" s="13"/>
      <c r="H402" s="13"/>
      <c r="I402" s="13"/>
      <c r="J402" s="13"/>
      <c r="K402" s="13"/>
      <c r="L402" s="693" t="s">
        <v>844</v>
      </c>
      <c r="M402" s="2"/>
      <c r="N402" s="2"/>
      <c r="O402" s="2"/>
      <c r="R402" s="2"/>
      <c r="S402" s="2"/>
      <c r="T402" s="2"/>
      <c r="U402" s="594"/>
      <c r="V402" s="42"/>
    </row>
    <row r="403" spans="1:22" x14ac:dyDescent="0.2">
      <c r="A403" s="13"/>
      <c r="B403" s="13"/>
      <c r="C403" s="141" t="s">
        <v>34</v>
      </c>
      <c r="D403" s="13"/>
      <c r="E403" s="13"/>
      <c r="F403" s="13"/>
      <c r="G403" s="13"/>
      <c r="H403" s="13"/>
      <c r="I403" s="13"/>
      <c r="J403" s="13"/>
      <c r="K403" s="13"/>
      <c r="L403" s="693" t="s">
        <v>845</v>
      </c>
      <c r="M403" s="2"/>
      <c r="N403" s="2"/>
      <c r="O403" s="2"/>
      <c r="R403" s="2"/>
      <c r="S403" s="2"/>
      <c r="T403" s="2"/>
      <c r="U403" s="594"/>
      <c r="V403" s="42"/>
    </row>
    <row r="404" spans="1:22" ht="13.5" thickBot="1" x14ac:dyDescent="0.25">
      <c r="A404" s="13"/>
      <c r="B404" s="13"/>
      <c r="C404" s="141" t="s">
        <v>35</v>
      </c>
      <c r="D404" s="13"/>
      <c r="E404" s="13"/>
      <c r="F404" s="13"/>
      <c r="G404" s="13"/>
      <c r="H404" s="13"/>
      <c r="I404" s="13"/>
      <c r="J404" s="13"/>
      <c r="K404" s="13"/>
      <c r="L404" s="687"/>
      <c r="M404" s="170"/>
      <c r="N404" s="170"/>
      <c r="O404" s="170"/>
      <c r="P404" s="170"/>
      <c r="Q404" s="170"/>
      <c r="R404" s="170"/>
      <c r="S404" s="170"/>
      <c r="T404" s="170"/>
      <c r="U404" s="688"/>
      <c r="V404" s="42"/>
    </row>
    <row r="405" spans="1:22" x14ac:dyDescent="0.2">
      <c r="A405" s="13"/>
      <c r="B405" s="13"/>
      <c r="C405" s="141" t="s">
        <v>36</v>
      </c>
      <c r="D405" s="13"/>
      <c r="E405" s="13"/>
      <c r="F405" s="13"/>
      <c r="G405" s="13"/>
      <c r="H405" s="13"/>
      <c r="I405" s="13"/>
      <c r="J405" s="13"/>
      <c r="K405" s="13"/>
      <c r="L405" s="2"/>
      <c r="M405" s="2"/>
      <c r="N405" s="2"/>
      <c r="O405" s="2"/>
      <c r="P405" s="2"/>
      <c r="Q405" s="2"/>
      <c r="R405" s="2"/>
      <c r="S405" s="2"/>
      <c r="T405" s="2"/>
      <c r="V405" s="42"/>
    </row>
    <row r="406" spans="1:22" x14ac:dyDescent="0.2">
      <c r="A406" s="13"/>
      <c r="B406" s="13"/>
      <c r="C406" s="141" t="s">
        <v>37</v>
      </c>
      <c r="D406" s="13"/>
      <c r="E406" s="13"/>
      <c r="F406" s="13"/>
      <c r="G406" s="13"/>
      <c r="H406" s="13"/>
      <c r="I406" s="13"/>
      <c r="J406" s="13"/>
      <c r="K406" s="13"/>
      <c r="L406" s="2"/>
      <c r="M406" s="2"/>
      <c r="N406" s="2"/>
      <c r="O406" s="2"/>
      <c r="P406" s="2"/>
      <c r="Q406" s="2"/>
      <c r="R406" s="2"/>
      <c r="S406" s="2"/>
      <c r="T406" s="2"/>
      <c r="V406" s="42"/>
    </row>
    <row r="407" spans="1:22" x14ac:dyDescent="0.2">
      <c r="A407" s="13"/>
      <c r="B407" s="13"/>
      <c r="C407" s="141" t="s">
        <v>38</v>
      </c>
      <c r="D407" s="13"/>
      <c r="E407" s="13"/>
      <c r="F407" s="13"/>
      <c r="G407" s="13"/>
      <c r="H407" s="13"/>
      <c r="I407" s="13"/>
      <c r="J407" s="13"/>
      <c r="K407" s="13"/>
      <c r="V407" s="42"/>
    </row>
    <row r="408" spans="1:22" x14ac:dyDescent="0.2">
      <c r="A408" s="13"/>
      <c r="B408" s="13"/>
      <c r="C408" s="141" t="s">
        <v>39</v>
      </c>
      <c r="D408" s="13"/>
      <c r="E408" s="13"/>
      <c r="F408" s="13"/>
      <c r="G408" s="13"/>
      <c r="H408" s="13"/>
      <c r="I408" s="13"/>
      <c r="J408" s="13"/>
      <c r="K408" s="13"/>
      <c r="L408" s="79" t="s">
        <v>846</v>
      </c>
      <c r="V408" s="42"/>
    </row>
    <row r="409" spans="1:22" x14ac:dyDescent="0.2">
      <c r="A409" s="13"/>
      <c r="B409" s="13"/>
      <c r="C409" s="141" t="s">
        <v>40</v>
      </c>
      <c r="D409" s="13"/>
      <c r="E409" s="13"/>
      <c r="F409" s="13"/>
      <c r="G409" s="13"/>
      <c r="H409" s="13"/>
      <c r="I409" s="13"/>
      <c r="J409" s="13"/>
      <c r="K409" s="13"/>
      <c r="L409" s="79" t="s">
        <v>847</v>
      </c>
      <c r="V409" s="42"/>
    </row>
    <row r="410" spans="1:22" x14ac:dyDescent="0.2">
      <c r="A410" s="13"/>
      <c r="B410" s="13"/>
      <c r="C410" s="141" t="s">
        <v>41</v>
      </c>
      <c r="D410" s="13"/>
      <c r="E410" s="13"/>
      <c r="F410" s="13"/>
      <c r="G410" s="13"/>
      <c r="H410" s="13"/>
      <c r="I410" s="13"/>
      <c r="J410" s="13"/>
      <c r="K410" s="13"/>
      <c r="V410" s="42"/>
    </row>
    <row r="411" spans="1:22" x14ac:dyDescent="0.2">
      <c r="A411" s="13"/>
      <c r="B411" s="13"/>
      <c r="C411" s="141" t="s">
        <v>42</v>
      </c>
      <c r="D411" s="13"/>
      <c r="E411" s="13"/>
      <c r="F411" s="13"/>
      <c r="G411" s="13"/>
      <c r="H411" s="13"/>
      <c r="I411" s="13"/>
      <c r="J411" s="13"/>
      <c r="K411" s="13"/>
      <c r="V411" s="42"/>
    </row>
    <row r="412" spans="1:22" ht="18.75" thickBot="1" x14ac:dyDescent="0.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N412" s="677"/>
      <c r="V412" s="42"/>
    </row>
    <row r="413" spans="1:22" ht="24" thickBot="1" x14ac:dyDescent="0.5">
      <c r="A413" s="13"/>
      <c r="B413" s="1273" t="s">
        <v>1387</v>
      </c>
      <c r="C413" s="1274"/>
      <c r="D413" s="1274"/>
      <c r="E413" s="1274"/>
      <c r="F413" s="1274"/>
      <c r="G413" s="1274"/>
      <c r="H413" s="1274"/>
      <c r="I413" s="1274"/>
      <c r="J413" s="1275"/>
      <c r="K413" s="13"/>
      <c r="L413" s="5"/>
      <c r="M413" s="684">
        <f>'Info Page'!C6</f>
        <v>0</v>
      </c>
      <c r="V413" s="42"/>
    </row>
    <row r="414" spans="1:22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V414" s="42"/>
    </row>
    <row r="415" spans="1:22" x14ac:dyDescent="0.2">
      <c r="A415" s="13"/>
      <c r="C415" s="13"/>
      <c r="D415" s="13"/>
      <c r="E415" s="13"/>
      <c r="F415" s="13"/>
      <c r="G415" s="13"/>
      <c r="H415" s="13"/>
      <c r="I415" s="13"/>
      <c r="J415" s="13"/>
      <c r="K415" s="13"/>
      <c r="L415" s="678" t="s">
        <v>835</v>
      </c>
      <c r="M415" t="s">
        <v>848</v>
      </c>
      <c r="V415" s="42"/>
    </row>
    <row r="416" spans="1:22" x14ac:dyDescent="0.2">
      <c r="A416" s="13"/>
      <c r="B416" s="234" t="s">
        <v>584</v>
      </c>
      <c r="C416" s="13"/>
      <c r="D416" s="13"/>
      <c r="E416" s="13"/>
      <c r="F416" s="13"/>
      <c r="G416" s="13"/>
      <c r="H416" s="13"/>
      <c r="I416" s="13"/>
      <c r="J416" s="13"/>
      <c r="K416" s="13"/>
      <c r="M416" s="669">
        <f>'Info Page'!C49</f>
        <v>0</v>
      </c>
      <c r="V416" s="42"/>
    </row>
    <row r="417" spans="1:22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M417" s="669"/>
      <c r="V417" s="42"/>
    </row>
    <row r="418" spans="1:22" ht="15" x14ac:dyDescent="0.2">
      <c r="A418" s="13"/>
      <c r="B418" s="265" t="s">
        <v>585</v>
      </c>
      <c r="C418" s="13"/>
      <c r="D418" s="13"/>
      <c r="E418" s="13"/>
      <c r="F418" s="13"/>
      <c r="G418" s="13"/>
      <c r="H418" s="13"/>
      <c r="I418" s="13"/>
      <c r="J418" s="13"/>
      <c r="K418" s="13"/>
      <c r="V418" s="42"/>
    </row>
    <row r="419" spans="1:22" ht="9.75" customHeight="1" x14ac:dyDescent="0.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S419" s="689"/>
      <c r="V419" s="42"/>
    </row>
    <row r="420" spans="1:22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S420" s="681"/>
      <c r="V420" s="42"/>
    </row>
    <row r="421" spans="1:22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P421" s="680"/>
      <c r="S421" s="50"/>
      <c r="V421" s="42"/>
    </row>
    <row r="422" spans="1:22" ht="15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S422" s="682"/>
      <c r="V422" s="42"/>
    </row>
    <row r="423" spans="1:22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V423" s="42"/>
    </row>
    <row r="424" spans="1:22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V424" s="42"/>
    </row>
    <row r="425" spans="1:22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V425" s="112"/>
    </row>
    <row r="426" spans="1:22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V426" s="112"/>
    </row>
    <row r="427" spans="1:22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89"/>
      <c r="M427" s="89"/>
      <c r="N427" s="89"/>
      <c r="O427" s="89"/>
      <c r="P427" s="89"/>
      <c r="Q427" s="42"/>
      <c r="R427" s="42"/>
      <c r="S427" s="42"/>
      <c r="T427" s="42"/>
      <c r="U427" s="42"/>
      <c r="V427" s="42"/>
    </row>
    <row r="428" spans="1:22" ht="6" customHeigh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89"/>
      <c r="M428" s="89"/>
      <c r="N428" s="112"/>
      <c r="O428" s="112"/>
      <c r="P428" s="112"/>
      <c r="Q428" s="112"/>
      <c r="R428" s="112"/>
      <c r="S428" s="112"/>
      <c r="T428" s="112"/>
      <c r="U428" s="112"/>
      <c r="V428" s="112"/>
    </row>
    <row r="429" spans="1:22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19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</row>
    <row r="430" spans="1:22" ht="18.75" x14ac:dyDescent="0.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93"/>
      <c r="M430" s="89"/>
      <c r="N430" s="89"/>
      <c r="O430" s="92"/>
      <c r="P430" s="89"/>
      <c r="Q430" s="42"/>
      <c r="R430" s="42"/>
      <c r="S430" s="42"/>
      <c r="T430" s="42"/>
      <c r="U430" s="42"/>
      <c r="V430" s="42"/>
    </row>
    <row r="431" spans="1:22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V431" s="42"/>
    </row>
    <row r="432" spans="1:22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V432" s="42"/>
    </row>
    <row r="433" spans="1:22" x14ac:dyDescent="0.2">
      <c r="A433" s="13"/>
      <c r="B433" s="13"/>
      <c r="C433" s="13"/>
      <c r="D433" s="13"/>
      <c r="E433" s="13"/>
      <c r="F433" s="13"/>
      <c r="G433" s="1909">
        <f>'Info Page'!D84</f>
        <v>0</v>
      </c>
      <c r="H433" s="1910"/>
      <c r="I433" s="1910"/>
      <c r="J433" s="967"/>
      <c r="K433" s="13"/>
      <c r="V433" s="42"/>
    </row>
    <row r="434" spans="1:22" x14ac:dyDescent="0.2">
      <c r="A434" s="13"/>
      <c r="B434" s="13"/>
      <c r="C434" s="13"/>
      <c r="D434" s="13"/>
      <c r="E434" s="13"/>
      <c r="F434" s="13"/>
      <c r="G434" s="971" t="s">
        <v>358</v>
      </c>
      <c r="H434" s="1894">
        <f>'Info Page'!D79</f>
        <v>0</v>
      </c>
      <c r="I434" s="1894"/>
      <c r="J434" s="968"/>
      <c r="K434" s="13"/>
      <c r="V434" s="112"/>
    </row>
    <row r="435" spans="1:22" x14ac:dyDescent="0.2">
      <c r="A435" s="13"/>
      <c r="B435" s="13"/>
      <c r="C435" s="13"/>
      <c r="D435" s="13"/>
      <c r="E435" s="13"/>
      <c r="F435" s="13"/>
      <c r="G435" s="971" t="s">
        <v>357</v>
      </c>
      <c r="H435" s="1894">
        <f>'Info Page'!D81</f>
        <v>0</v>
      </c>
      <c r="I435" s="1894"/>
      <c r="J435" s="968"/>
      <c r="K435" s="13"/>
      <c r="V435" s="112"/>
    </row>
    <row r="436" spans="1:22" ht="18.75" x14ac:dyDescent="0.3">
      <c r="A436" s="13"/>
      <c r="B436" s="13"/>
      <c r="C436" s="13"/>
      <c r="D436" s="13"/>
      <c r="E436" s="13"/>
      <c r="F436" s="13"/>
      <c r="G436" s="972" t="s">
        <v>347</v>
      </c>
      <c r="H436" s="970">
        <f>'Info Page'!D82</f>
        <v>0</v>
      </c>
      <c r="I436" s="264"/>
      <c r="J436" s="969"/>
      <c r="K436" s="13"/>
      <c r="N436" s="65" t="s">
        <v>849</v>
      </c>
      <c r="V436" s="42"/>
    </row>
    <row r="437" spans="1:22" ht="15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P437" s="71"/>
      <c r="V437" s="42"/>
    </row>
    <row r="438" spans="1:22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M438" s="1780">
        <f>'Info Page'!C28</f>
        <v>0</v>
      </c>
      <c r="N438" s="1780"/>
      <c r="O438" s="1780"/>
      <c r="V438" s="42"/>
    </row>
    <row r="439" spans="1:22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M439" s="1781">
        <f>'Info Page'!C16</f>
        <v>0</v>
      </c>
      <c r="N439" s="1781"/>
      <c r="O439" s="1781"/>
      <c r="R439" s="66" t="s">
        <v>232</v>
      </c>
      <c r="V439" s="42"/>
    </row>
    <row r="440" spans="1:22" x14ac:dyDescent="0.2">
      <c r="A440" s="44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M440" s="1781">
        <f>'Info Page'!C17</f>
        <v>0</v>
      </c>
      <c r="N440" s="1781"/>
      <c r="O440" s="669">
        <f>'Info Page'!E17</f>
        <v>0</v>
      </c>
      <c r="R440" s="670">
        <f>'Info Page'!D84</f>
        <v>0</v>
      </c>
      <c r="S440" s="77"/>
      <c r="T440" s="77"/>
      <c r="V440" s="42"/>
    </row>
    <row r="441" spans="1:22" x14ac:dyDescent="0.2">
      <c r="A441" s="44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M441" s="78">
        <f>'Info Page'!G17</f>
        <v>0</v>
      </c>
      <c r="R441" s="670">
        <f>'Info Page'!D85</f>
        <v>0</v>
      </c>
      <c r="S441" s="77"/>
      <c r="T441" s="77"/>
      <c r="V441" s="42"/>
    </row>
    <row r="442" spans="1:22" x14ac:dyDescent="0.2">
      <c r="A442" s="472"/>
      <c r="B442" s="98" t="s">
        <v>292</v>
      </c>
      <c r="C442" s="94"/>
      <c r="D442" s="94"/>
      <c r="E442" s="94"/>
      <c r="F442" s="94"/>
      <c r="G442" s="94"/>
      <c r="H442" s="94"/>
      <c r="I442" s="94"/>
      <c r="J442" s="94"/>
      <c r="K442" s="94"/>
      <c r="V442" s="42"/>
    </row>
    <row r="443" spans="1:22" x14ac:dyDescent="0.2">
      <c r="A443" s="98"/>
      <c r="B443" s="98" t="s">
        <v>130</v>
      </c>
      <c r="C443" s="94"/>
      <c r="D443" s="94"/>
      <c r="E443" s="94"/>
      <c r="F443" s="94"/>
      <c r="G443" s="94"/>
      <c r="H443" s="94"/>
      <c r="I443" s="94"/>
      <c r="J443" s="94"/>
      <c r="K443" s="94"/>
      <c r="V443" s="42"/>
    </row>
    <row r="444" spans="1:22" x14ac:dyDescent="0.2">
      <c r="A444" s="98"/>
      <c r="B444" s="98" t="s">
        <v>618</v>
      </c>
      <c r="C444" s="98"/>
      <c r="D444" s="94"/>
      <c r="E444" s="94"/>
      <c r="F444" s="94"/>
      <c r="G444" s="94"/>
      <c r="H444" s="94"/>
      <c r="I444" s="98"/>
      <c r="J444" s="94"/>
      <c r="K444" s="94"/>
      <c r="V444" s="42"/>
    </row>
    <row r="445" spans="1:22" ht="15" x14ac:dyDescent="0.2">
      <c r="A445" s="98"/>
      <c r="B445" s="98" t="s">
        <v>619</v>
      </c>
      <c r="C445" s="98"/>
      <c r="D445" s="98"/>
      <c r="E445" s="98"/>
      <c r="F445" s="98"/>
      <c r="G445" s="98"/>
      <c r="H445" s="98"/>
      <c r="I445" s="98"/>
      <c r="J445" s="98"/>
      <c r="K445" s="98"/>
      <c r="L445" s="683">
        <f>'Info Page'!C28</f>
        <v>0</v>
      </c>
      <c r="M445" s="690"/>
      <c r="N445" s="199"/>
      <c r="V445" s="112"/>
    </row>
    <row r="446" spans="1:22" x14ac:dyDescent="0.2">
      <c r="A446" s="98"/>
      <c r="B446" s="98" t="s">
        <v>256</v>
      </c>
      <c r="C446" s="98"/>
      <c r="D446" s="98"/>
      <c r="E446" s="98"/>
      <c r="F446" s="98"/>
      <c r="G446" s="98"/>
      <c r="H446" s="98"/>
      <c r="I446" s="98"/>
      <c r="J446" s="98"/>
      <c r="K446" s="98"/>
      <c r="L446" s="199"/>
      <c r="V446" s="112"/>
    </row>
    <row r="447" spans="1:22" x14ac:dyDescent="0.2">
      <c r="B447" s="98" t="s">
        <v>993</v>
      </c>
      <c r="C447" s="98"/>
      <c r="D447" s="98"/>
      <c r="E447" s="98"/>
      <c r="F447" s="98"/>
      <c r="G447" s="98"/>
      <c r="H447" s="98"/>
      <c r="I447" s="98"/>
      <c r="J447" s="98"/>
      <c r="K447" s="98"/>
      <c r="L447" s="79" t="s">
        <v>850</v>
      </c>
      <c r="V447" s="112"/>
    </row>
    <row r="448" spans="1:22" x14ac:dyDescent="0.2">
      <c r="B448" s="98" t="s">
        <v>995</v>
      </c>
      <c r="C448" s="98"/>
      <c r="D448" s="98"/>
      <c r="E448" s="98"/>
      <c r="F448" s="98"/>
      <c r="G448" s="98"/>
      <c r="H448" s="98"/>
      <c r="I448" s="98"/>
      <c r="J448" s="98"/>
      <c r="K448" s="98"/>
      <c r="L448" s="79" t="s">
        <v>908</v>
      </c>
      <c r="V448" s="112"/>
    </row>
    <row r="449" spans="1:22" x14ac:dyDescent="0.2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79"/>
      <c r="V449" s="112"/>
    </row>
    <row r="450" spans="1:22" x14ac:dyDescent="0.2">
      <c r="A450" s="472"/>
      <c r="B450" s="98" t="s">
        <v>620</v>
      </c>
      <c r="C450" s="98"/>
      <c r="D450" s="98"/>
      <c r="E450" s="98"/>
      <c r="F450" s="98"/>
      <c r="G450" s="98"/>
      <c r="H450" s="98"/>
      <c r="I450" s="98"/>
      <c r="J450" s="98"/>
      <c r="K450" s="98"/>
      <c r="L450" s="79" t="s">
        <v>851</v>
      </c>
      <c r="V450" s="112"/>
    </row>
    <row r="451" spans="1:22" x14ac:dyDescent="0.2">
      <c r="A451" s="98"/>
      <c r="B451" s="98" t="s">
        <v>621</v>
      </c>
      <c r="C451" s="98"/>
      <c r="D451" s="98"/>
      <c r="E451" s="98"/>
      <c r="F451" s="98"/>
      <c r="G451" s="98"/>
      <c r="H451" s="98"/>
      <c r="I451" s="98"/>
      <c r="J451" s="98"/>
      <c r="K451" s="98"/>
      <c r="L451" s="67"/>
      <c r="V451" s="112"/>
    </row>
    <row r="452" spans="1:22" ht="13.5" thickBot="1" x14ac:dyDescent="0.25">
      <c r="A452" s="98"/>
      <c r="B452" s="98" t="s">
        <v>622</v>
      </c>
      <c r="C452" s="98"/>
      <c r="D452" s="98"/>
      <c r="E452" s="98"/>
      <c r="F452" s="98"/>
      <c r="G452" s="98"/>
      <c r="H452" s="98"/>
      <c r="I452" s="98"/>
      <c r="J452" s="98"/>
      <c r="K452" s="98"/>
      <c r="V452" s="112"/>
    </row>
    <row r="453" spans="1:22" x14ac:dyDescent="0.2">
      <c r="A453" s="98"/>
      <c r="B453" s="98" t="s">
        <v>134</v>
      </c>
      <c r="C453" s="98"/>
      <c r="D453" s="98"/>
      <c r="E453" s="98"/>
      <c r="F453" s="98"/>
      <c r="G453" s="98"/>
      <c r="H453" s="98"/>
      <c r="I453" s="98"/>
      <c r="J453" s="98"/>
      <c r="K453" s="98"/>
      <c r="L453" s="578" t="s">
        <v>852</v>
      </c>
      <c r="M453" s="579"/>
      <c r="N453" s="579"/>
      <c r="O453" s="579"/>
      <c r="P453" s="579"/>
      <c r="Q453" s="579"/>
      <c r="R453" s="579"/>
      <c r="S453" s="579"/>
      <c r="T453" s="579"/>
      <c r="U453" s="686"/>
      <c r="V453" s="42"/>
    </row>
    <row r="454" spans="1:22" x14ac:dyDescent="0.2">
      <c r="A454" s="98"/>
      <c r="B454" s="98" t="s">
        <v>1594</v>
      </c>
      <c r="C454" s="98"/>
      <c r="D454" s="98"/>
      <c r="E454" s="98"/>
      <c r="F454" s="98"/>
      <c r="G454" s="98"/>
      <c r="H454" s="98"/>
      <c r="I454" s="98"/>
      <c r="J454" s="98"/>
      <c r="K454" s="98"/>
      <c r="L454" s="580" t="s">
        <v>853</v>
      </c>
      <c r="M454" s="2"/>
      <c r="N454" s="2"/>
      <c r="O454" s="2"/>
      <c r="P454" s="2"/>
      <c r="Q454" s="2"/>
      <c r="R454" s="2"/>
      <c r="S454" s="2"/>
      <c r="T454" s="2"/>
      <c r="U454" s="594"/>
      <c r="V454" s="112"/>
    </row>
    <row r="455" spans="1:22" x14ac:dyDescent="0.2">
      <c r="A455" s="98"/>
      <c r="B455" s="98" t="s">
        <v>135</v>
      </c>
      <c r="C455" s="98"/>
      <c r="D455" s="98"/>
      <c r="E455" s="98"/>
      <c r="F455" s="98"/>
      <c r="G455" s="98"/>
      <c r="H455" s="98"/>
      <c r="I455" s="98"/>
      <c r="J455" s="98"/>
      <c r="K455" s="98"/>
      <c r="L455" s="580" t="s">
        <v>854</v>
      </c>
      <c r="M455" s="2"/>
      <c r="N455" s="2"/>
      <c r="O455" s="2"/>
      <c r="P455" s="2"/>
      <c r="Q455" s="2"/>
      <c r="R455" s="2"/>
      <c r="S455" s="2"/>
      <c r="T455" s="2"/>
      <c r="U455" s="594"/>
      <c r="V455" s="40"/>
    </row>
    <row r="456" spans="1:22" x14ac:dyDescent="0.2">
      <c r="A456" s="98"/>
      <c r="B456" s="98" t="s">
        <v>131</v>
      </c>
      <c r="C456" s="98"/>
      <c r="D456" s="98"/>
      <c r="E456" s="98"/>
      <c r="F456" s="98"/>
      <c r="G456" s="98"/>
      <c r="H456" s="98"/>
      <c r="I456" s="98"/>
      <c r="J456" s="98"/>
      <c r="K456" s="98"/>
      <c r="L456" s="695" t="s">
        <v>855</v>
      </c>
      <c r="M456" s="2"/>
      <c r="N456" s="2"/>
      <c r="O456" s="2"/>
      <c r="P456" s="2"/>
      <c r="Q456" s="2"/>
      <c r="R456" s="2"/>
      <c r="S456" s="2"/>
      <c r="T456" s="2"/>
      <c r="U456" s="594"/>
      <c r="V456" s="42"/>
    </row>
    <row r="457" spans="1:22" x14ac:dyDescent="0.2">
      <c r="A457" s="98"/>
      <c r="B457" s="98" t="s">
        <v>132</v>
      </c>
      <c r="C457" s="98"/>
      <c r="D457" s="98"/>
      <c r="E457" s="98"/>
      <c r="F457" s="98"/>
      <c r="G457" s="98"/>
      <c r="H457" s="98"/>
      <c r="I457" s="98"/>
      <c r="J457" s="98"/>
      <c r="K457" s="98"/>
      <c r="L457" s="580" t="s">
        <v>856</v>
      </c>
      <c r="M457" s="2"/>
      <c r="N457" s="2"/>
      <c r="O457" s="2"/>
      <c r="P457" s="2"/>
      <c r="Q457" s="2"/>
      <c r="R457" s="2"/>
      <c r="S457" s="2"/>
      <c r="T457" s="2"/>
      <c r="U457" s="594"/>
      <c r="V457" s="42"/>
    </row>
    <row r="458" spans="1:22" x14ac:dyDescent="0.2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580" t="s">
        <v>857</v>
      </c>
      <c r="M458" s="2"/>
      <c r="N458" s="2"/>
      <c r="O458" s="2"/>
      <c r="P458" s="2"/>
      <c r="Q458" s="2"/>
      <c r="R458" s="2"/>
      <c r="S458" s="2"/>
      <c r="T458" s="2"/>
      <c r="U458" s="594"/>
      <c r="V458" s="42"/>
    </row>
    <row r="459" spans="1:22" ht="13.5" thickBot="1" x14ac:dyDescent="0.25">
      <c r="A459" s="472"/>
      <c r="B459" s="98" t="s">
        <v>133</v>
      </c>
      <c r="C459" s="98"/>
      <c r="D459" s="98"/>
      <c r="E459" s="98"/>
      <c r="F459" s="98"/>
      <c r="G459" s="98"/>
      <c r="H459" s="98"/>
      <c r="I459" s="98"/>
      <c r="J459" s="98"/>
      <c r="K459" s="98"/>
      <c r="L459" s="687"/>
      <c r="M459" s="170"/>
      <c r="N459" s="170"/>
      <c r="O459" s="170"/>
      <c r="P459" s="170"/>
      <c r="Q459" s="170"/>
      <c r="R459" s="170"/>
      <c r="S459" s="170"/>
      <c r="T459" s="170"/>
      <c r="U459" s="688"/>
      <c r="V459" s="42"/>
    </row>
    <row r="460" spans="1:22" x14ac:dyDescent="0.2">
      <c r="A460" s="98"/>
      <c r="B460" s="98" t="s">
        <v>117</v>
      </c>
      <c r="C460" s="98"/>
      <c r="D460" s="98"/>
      <c r="E460" s="98"/>
      <c r="F460" s="98"/>
      <c r="G460" s="98"/>
      <c r="H460" s="98"/>
      <c r="I460" s="98"/>
      <c r="J460" s="98"/>
      <c r="K460" s="98"/>
      <c r="L460" s="2"/>
      <c r="M460" s="2"/>
      <c r="N460" s="2"/>
      <c r="O460" s="2"/>
      <c r="P460" s="2"/>
      <c r="Q460" s="2"/>
      <c r="R460" s="2"/>
      <c r="S460" s="2"/>
      <c r="T460" s="2"/>
      <c r="V460" s="42"/>
    </row>
    <row r="461" spans="1:22" x14ac:dyDescent="0.2">
      <c r="A461" s="98"/>
      <c r="B461" s="98" t="s">
        <v>118</v>
      </c>
      <c r="C461" s="98"/>
      <c r="D461" s="98"/>
      <c r="E461" s="98"/>
      <c r="F461" s="98"/>
      <c r="G461" s="98"/>
      <c r="H461" s="98"/>
      <c r="I461" s="98"/>
      <c r="J461" s="98"/>
      <c r="K461" s="98"/>
      <c r="L461" s="79" t="s">
        <v>846</v>
      </c>
      <c r="M461" s="2"/>
      <c r="N461" s="2"/>
      <c r="O461" s="2"/>
      <c r="P461" s="2"/>
      <c r="Q461" s="2"/>
      <c r="R461" s="2"/>
      <c r="S461" s="2"/>
      <c r="T461" s="2"/>
      <c r="V461" s="107"/>
    </row>
    <row r="462" spans="1:22" x14ac:dyDescent="0.2">
      <c r="A462" s="98"/>
      <c r="B462" s="98" t="s">
        <v>119</v>
      </c>
      <c r="C462" s="98"/>
      <c r="D462" s="98"/>
      <c r="E462" s="98"/>
      <c r="F462" s="98"/>
      <c r="G462" s="98"/>
      <c r="H462" s="98"/>
      <c r="I462" s="98"/>
      <c r="J462" s="98"/>
      <c r="K462" s="98"/>
      <c r="L462" s="79" t="s">
        <v>847</v>
      </c>
      <c r="M462" s="2"/>
      <c r="N462" s="2"/>
      <c r="O462" s="2"/>
      <c r="P462" s="2"/>
      <c r="Q462" s="2"/>
      <c r="R462" s="2"/>
      <c r="S462" s="2"/>
      <c r="T462" s="2"/>
      <c r="V462" s="126"/>
    </row>
    <row r="463" spans="1:22" x14ac:dyDescent="0.2">
      <c r="A463" s="98"/>
      <c r="B463" s="98" t="s">
        <v>200</v>
      </c>
      <c r="C463" s="98"/>
      <c r="D463" s="98"/>
      <c r="E463" s="98"/>
      <c r="F463" s="98"/>
      <c r="G463" s="98"/>
      <c r="H463" s="98"/>
      <c r="I463" s="98"/>
      <c r="J463" s="98"/>
      <c r="K463" s="98"/>
      <c r="L463" s="2"/>
      <c r="M463" s="2"/>
      <c r="N463" s="2"/>
      <c r="O463" s="2"/>
      <c r="P463" s="2"/>
      <c r="Q463" s="2"/>
      <c r="R463" s="2"/>
      <c r="S463" s="2"/>
      <c r="T463" s="2"/>
      <c r="V463" s="127"/>
    </row>
    <row r="464" spans="1:22" x14ac:dyDescent="0.2">
      <c r="A464" s="98"/>
      <c r="B464" s="98" t="s">
        <v>201</v>
      </c>
      <c r="C464" s="98"/>
      <c r="D464" s="98"/>
      <c r="E464" s="98"/>
      <c r="F464" s="98"/>
      <c r="G464" s="98"/>
      <c r="H464" s="98"/>
      <c r="I464" s="98"/>
      <c r="J464" s="98"/>
      <c r="K464" s="98"/>
      <c r="L464" s="2"/>
      <c r="M464" s="2"/>
      <c r="N464" s="2"/>
      <c r="O464" s="2"/>
      <c r="P464" s="2"/>
      <c r="Q464" s="2"/>
      <c r="R464" s="2"/>
      <c r="S464" s="2"/>
      <c r="T464" s="2"/>
      <c r="V464" s="112"/>
    </row>
    <row r="465" spans="1:22" x14ac:dyDescent="0.2">
      <c r="A465" s="98"/>
      <c r="B465" s="98" t="s">
        <v>202</v>
      </c>
      <c r="C465" s="98"/>
      <c r="D465" s="98"/>
      <c r="E465" s="98"/>
      <c r="F465" s="98"/>
      <c r="G465" s="98"/>
      <c r="H465" s="98"/>
      <c r="I465" s="98"/>
      <c r="J465" s="98"/>
      <c r="K465" s="98"/>
      <c r="L465" s="2"/>
      <c r="M465" s="2"/>
      <c r="N465" s="2"/>
      <c r="O465" s="2"/>
      <c r="P465" s="2"/>
      <c r="Q465" s="2"/>
      <c r="R465" s="2"/>
      <c r="S465" s="2"/>
      <c r="T465" s="2"/>
      <c r="V465" s="40"/>
    </row>
    <row r="466" spans="1:22" x14ac:dyDescent="0.2">
      <c r="A466" s="98"/>
      <c r="B466" s="98" t="s">
        <v>203</v>
      </c>
      <c r="C466" s="98"/>
      <c r="D466" s="98"/>
      <c r="E466" s="98"/>
      <c r="F466" s="98"/>
      <c r="G466" s="98"/>
      <c r="H466" s="98"/>
      <c r="I466" s="98"/>
      <c r="J466" s="98"/>
      <c r="K466" s="98"/>
      <c r="V466" s="112"/>
    </row>
    <row r="467" spans="1:22" ht="22.5" x14ac:dyDescent="0.45">
      <c r="A467" s="98"/>
      <c r="B467" s="98" t="s">
        <v>204</v>
      </c>
      <c r="C467" s="98"/>
      <c r="D467" s="98"/>
      <c r="E467" s="98"/>
      <c r="F467" s="98"/>
      <c r="G467" s="98"/>
      <c r="H467" s="98"/>
      <c r="I467" s="98"/>
      <c r="J467" s="98"/>
      <c r="K467" s="98"/>
      <c r="L467" s="5"/>
      <c r="M467" s="684">
        <f>'Info Page'!C6</f>
        <v>0</v>
      </c>
      <c r="V467" s="112"/>
    </row>
    <row r="468" spans="1:22" x14ac:dyDescent="0.2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V468" s="112"/>
    </row>
    <row r="469" spans="1:22" x14ac:dyDescent="0.2">
      <c r="A469" s="472"/>
      <c r="B469" s="98" t="s">
        <v>616</v>
      </c>
      <c r="C469" s="98"/>
      <c r="D469" s="98"/>
      <c r="E469" s="98"/>
      <c r="F469" s="98"/>
      <c r="G469" s="98"/>
      <c r="H469" s="98"/>
      <c r="I469" s="98"/>
      <c r="J469" s="98"/>
      <c r="K469" s="98"/>
      <c r="L469" s="678" t="s">
        <v>858</v>
      </c>
      <c r="M469" t="s">
        <v>848</v>
      </c>
      <c r="V469" s="112"/>
    </row>
    <row r="470" spans="1:22" x14ac:dyDescent="0.2">
      <c r="A470" s="98"/>
      <c r="B470" s="98" t="s">
        <v>257</v>
      </c>
      <c r="C470" s="98"/>
      <c r="D470" s="98"/>
      <c r="E470" s="98"/>
      <c r="F470" s="98"/>
      <c r="G470" s="98"/>
      <c r="H470" s="98"/>
      <c r="I470" s="98"/>
      <c r="J470" s="98"/>
      <c r="K470" s="98"/>
      <c r="M470" s="669">
        <f>'Info Page'!C49</f>
        <v>0</v>
      </c>
      <c r="V470" s="112"/>
    </row>
    <row r="471" spans="1:22" ht="18" x14ac:dyDescent="0.25">
      <c r="A471" s="442"/>
      <c r="B471" s="94"/>
      <c r="C471" s="94"/>
      <c r="D471" s="98"/>
      <c r="E471" s="98"/>
      <c r="F471" s="98"/>
      <c r="G471" s="98"/>
      <c r="H471" s="98"/>
      <c r="I471" s="98"/>
      <c r="J471" s="98"/>
      <c r="K471" s="98"/>
      <c r="M471" s="52"/>
      <c r="N471" s="677"/>
      <c r="V471" s="112"/>
    </row>
    <row r="472" spans="1:22" x14ac:dyDescent="0.2">
      <c r="A472" s="442"/>
      <c r="B472" s="98" t="s">
        <v>537</v>
      </c>
      <c r="C472" s="94"/>
      <c r="D472" s="94"/>
      <c r="E472" s="94"/>
      <c r="F472" s="94"/>
      <c r="G472" s="94"/>
      <c r="H472" s="94"/>
      <c r="I472" s="94"/>
      <c r="J472" s="94"/>
      <c r="K472" s="94"/>
      <c r="V472" s="40"/>
    </row>
    <row r="473" spans="1:22" x14ac:dyDescent="0.2">
      <c r="A473" s="44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V473" s="40"/>
    </row>
    <row r="474" spans="1:22" x14ac:dyDescent="0.2">
      <c r="A474" s="442"/>
      <c r="B474" s="445" t="s">
        <v>307</v>
      </c>
      <c r="C474" s="457"/>
      <c r="D474" s="457"/>
      <c r="E474" s="457"/>
      <c r="F474" s="364"/>
      <c r="G474" s="445" t="s">
        <v>346</v>
      </c>
      <c r="H474" s="364"/>
      <c r="I474" s="94"/>
      <c r="J474" s="154"/>
      <c r="K474" s="154"/>
      <c r="V474" s="40"/>
    </row>
    <row r="475" spans="1:22" x14ac:dyDescent="0.2">
      <c r="A475" s="442"/>
      <c r="B475" s="628"/>
      <c r="C475" s="322"/>
      <c r="D475" s="322"/>
      <c r="E475" s="322"/>
      <c r="F475" s="292"/>
      <c r="G475" s="293"/>
      <c r="H475" s="285"/>
      <c r="I475" s="94"/>
      <c r="J475" s="154"/>
      <c r="K475" s="154"/>
      <c r="V475" s="40"/>
    </row>
    <row r="476" spans="1:22" x14ac:dyDescent="0.2">
      <c r="A476" s="442"/>
      <c r="B476" s="445" t="s">
        <v>307</v>
      </c>
      <c r="C476" s="457"/>
      <c r="D476" s="457"/>
      <c r="E476" s="457"/>
      <c r="F476" s="364"/>
      <c r="G476" s="445" t="s">
        <v>346</v>
      </c>
      <c r="H476" s="364"/>
      <c r="I476" s="154"/>
      <c r="J476" s="154"/>
      <c r="K476" s="154"/>
      <c r="V476" s="40"/>
    </row>
    <row r="477" spans="1:22" ht="20.25" x14ac:dyDescent="0.3">
      <c r="A477" s="302"/>
      <c r="B477" s="302"/>
      <c r="C477" s="302"/>
      <c r="D477" s="302"/>
      <c r="E477" s="302"/>
      <c r="F477" s="154"/>
      <c r="G477" s="285"/>
      <c r="H477" s="154"/>
      <c r="I477" s="94"/>
      <c r="J477" s="154"/>
      <c r="K477" s="154"/>
      <c r="S477" s="689"/>
      <c r="V477" s="40"/>
    </row>
    <row r="478" spans="1:22" x14ac:dyDescent="0.2">
      <c r="A478" s="302"/>
      <c r="B478" s="458" t="s">
        <v>387</v>
      </c>
      <c r="C478" s="457"/>
      <c r="D478" s="457"/>
      <c r="E478" s="457"/>
      <c r="F478" s="364"/>
      <c r="G478" s="285"/>
      <c r="H478" s="459" t="s">
        <v>562</v>
      </c>
      <c r="I478" s="154"/>
      <c r="J478" s="154"/>
      <c r="K478" s="154"/>
      <c r="S478" s="681"/>
      <c r="V478" s="40"/>
    </row>
    <row r="479" spans="1:22" x14ac:dyDescent="0.2">
      <c r="A479" s="302"/>
      <c r="B479" s="628"/>
      <c r="C479" s="629"/>
      <c r="D479" s="629"/>
      <c r="E479" s="629"/>
      <c r="F479" s="630"/>
      <c r="G479" s="285"/>
      <c r="H479" s="459"/>
      <c r="I479" s="154"/>
      <c r="J479" s="154"/>
      <c r="K479" s="154"/>
      <c r="S479" s="50"/>
      <c r="V479" s="40"/>
    </row>
    <row r="480" spans="1:22" ht="15" x14ac:dyDescent="0.2">
      <c r="A480" s="302"/>
      <c r="B480" s="636" t="s">
        <v>388</v>
      </c>
      <c r="C480" s="457"/>
      <c r="D480" s="457"/>
      <c r="E480" s="457"/>
      <c r="F480" s="364"/>
      <c r="G480" s="285"/>
      <c r="H480" s="154"/>
      <c r="I480" s="94"/>
      <c r="J480" s="154"/>
      <c r="K480" s="154"/>
      <c r="S480" s="682"/>
      <c r="V480" s="40"/>
    </row>
    <row r="481" spans="1:22" x14ac:dyDescent="0.2">
      <c r="A481" s="302"/>
      <c r="B481" s="302"/>
      <c r="C481" s="302"/>
      <c r="D481" s="302"/>
      <c r="E481" s="302"/>
      <c r="F481" s="154"/>
      <c r="G481" s="460" t="s">
        <v>564</v>
      </c>
      <c r="H481" s="461"/>
      <c r="I481" s="422"/>
      <c r="J481" s="463" t="s">
        <v>346</v>
      </c>
      <c r="K481" s="461"/>
      <c r="V481" s="40"/>
    </row>
    <row r="482" spans="1:22" ht="13.5" thickBot="1" x14ac:dyDescent="0.25">
      <c r="A482" s="442"/>
      <c r="B482" s="509" t="s">
        <v>1547</v>
      </c>
      <c r="C482" s="94"/>
      <c r="D482" s="94"/>
      <c r="E482" s="94"/>
      <c r="F482" s="94"/>
      <c r="G482" s="94"/>
      <c r="H482" s="94"/>
      <c r="I482" s="94"/>
      <c r="J482" s="94"/>
      <c r="K482" s="94"/>
      <c r="V482" s="40"/>
    </row>
    <row r="483" spans="1:22" x14ac:dyDescent="0.2">
      <c r="A483" s="442"/>
      <c r="B483" s="499"/>
      <c r="C483" s="502"/>
      <c r="D483" s="502"/>
      <c r="E483" s="502"/>
      <c r="F483" s="503"/>
      <c r="G483" s="94"/>
      <c r="H483" s="94"/>
      <c r="I483" s="94"/>
      <c r="J483" s="94"/>
      <c r="K483" s="448">
        <f>'Info Page'!C56</f>
        <v>42824</v>
      </c>
      <c r="V483" s="40"/>
    </row>
    <row r="484" spans="1:22" x14ac:dyDescent="0.2">
      <c r="A484" s="442"/>
      <c r="B484" s="1413" t="s">
        <v>307</v>
      </c>
      <c r="C484" s="457"/>
      <c r="D484" s="457"/>
      <c r="E484" s="457"/>
      <c r="F484" s="1414"/>
      <c r="G484" s="94"/>
      <c r="H484" s="94"/>
      <c r="I484" s="94"/>
      <c r="J484" s="94"/>
      <c r="K484" s="94"/>
      <c r="V484" s="40"/>
    </row>
    <row r="485" spans="1:22" x14ac:dyDescent="0.2">
      <c r="B485" s="1413"/>
      <c r="C485" s="322"/>
      <c r="D485" s="322"/>
      <c r="E485" s="322"/>
      <c r="F485" s="645"/>
      <c r="V485" s="40"/>
    </row>
    <row r="486" spans="1:22" ht="12.75" customHeight="1" x14ac:dyDescent="0.2">
      <c r="B486" s="1413" t="s">
        <v>307</v>
      </c>
      <c r="C486" s="457"/>
      <c r="D486" s="457"/>
      <c r="E486" s="457"/>
      <c r="F486" s="1414"/>
      <c r="L486" s="119"/>
      <c r="M486" s="40"/>
      <c r="N486" s="40"/>
      <c r="O486" s="40"/>
      <c r="P486" s="40"/>
      <c r="Q486" s="40"/>
      <c r="R486" s="40"/>
      <c r="S486" s="40"/>
      <c r="T486" s="40"/>
      <c r="U486" s="40"/>
      <c r="V486" s="40"/>
    </row>
    <row r="487" spans="1:22" ht="13.5" thickBot="1" x14ac:dyDescent="0.25">
      <c r="B487" s="687"/>
      <c r="C487" s="170"/>
      <c r="D487" s="170"/>
      <c r="E487" s="170"/>
      <c r="F487" s="688"/>
      <c r="L487" s="119"/>
      <c r="M487" s="40"/>
      <c r="N487" s="40"/>
      <c r="O487" s="40"/>
      <c r="P487" s="40"/>
      <c r="Q487" s="40"/>
      <c r="R487" s="40"/>
      <c r="S487" s="40"/>
      <c r="T487" s="40"/>
      <c r="U487" s="40"/>
      <c r="V487" s="40"/>
    </row>
    <row r="488" spans="1:22" x14ac:dyDescent="0.2">
      <c r="A488" s="119"/>
      <c r="B488" s="112"/>
      <c r="C488" s="112"/>
      <c r="D488" s="112"/>
      <c r="E488" s="112"/>
      <c r="F488" s="293"/>
      <c r="G488" s="708"/>
      <c r="H488" s="292"/>
      <c r="I488" s="292"/>
      <c r="J488" s="293"/>
      <c r="K488" s="292"/>
      <c r="L488" s="119"/>
      <c r="M488" s="40"/>
      <c r="N488" s="40"/>
      <c r="O488" s="40"/>
      <c r="P488" s="40"/>
      <c r="Q488" s="40"/>
      <c r="R488" s="40"/>
      <c r="S488" s="40"/>
      <c r="T488" s="40"/>
      <c r="U488" s="40"/>
      <c r="V488" s="40"/>
    </row>
    <row r="489" spans="1:22" x14ac:dyDescent="0.2">
      <c r="A489" s="119"/>
      <c r="B489" s="112"/>
      <c r="C489" s="112"/>
      <c r="D489" s="112"/>
      <c r="E489" s="112"/>
      <c r="F489" s="293"/>
      <c r="G489" s="709"/>
      <c r="H489" s="292"/>
      <c r="I489" s="292"/>
      <c r="J489" s="293"/>
      <c r="K489" s="292"/>
      <c r="V489" s="40"/>
    </row>
    <row r="490" spans="1:22" x14ac:dyDescent="0.2">
      <c r="A490" s="119"/>
      <c r="B490" s="112"/>
      <c r="C490" s="112"/>
      <c r="D490" s="112"/>
      <c r="E490" s="112"/>
      <c r="F490" s="292"/>
      <c r="G490" s="318"/>
      <c r="H490" s="317"/>
      <c r="I490" s="292"/>
      <c r="J490" s="292"/>
      <c r="K490" s="292"/>
      <c r="V490" s="40"/>
    </row>
    <row r="491" spans="1:22" ht="21.75" customHeight="1" x14ac:dyDescent="0.2">
      <c r="A491" s="473"/>
      <c r="B491" s="286"/>
      <c r="C491" s="286"/>
      <c r="D491" s="273"/>
      <c r="E491" s="273"/>
      <c r="F491" s="273"/>
      <c r="G491" s="286"/>
      <c r="H491" s="286"/>
      <c r="I491" s="293"/>
      <c r="J491" s="286"/>
      <c r="K491" s="273"/>
      <c r="V491" s="40"/>
    </row>
    <row r="492" spans="1:22" ht="25.5" customHeight="1" x14ac:dyDescent="0.4">
      <c r="A492" s="473"/>
      <c r="B492" s="710"/>
      <c r="C492" s="711"/>
      <c r="D492" s="711"/>
      <c r="E492" s="711"/>
      <c r="F492" s="711"/>
      <c r="G492" s="711"/>
      <c r="H492" s="712"/>
      <c r="I492" s="477"/>
      <c r="J492" s="273"/>
      <c r="K492" s="477"/>
      <c r="V492" s="40"/>
    </row>
    <row r="493" spans="1:22" ht="12" customHeight="1" x14ac:dyDescent="0.25">
      <c r="A493" s="322"/>
      <c r="B493" s="711"/>
      <c r="C493" s="711"/>
      <c r="D493" s="711"/>
      <c r="E493" s="711"/>
      <c r="F493" s="711"/>
      <c r="G493" s="711"/>
      <c r="H493" s="711"/>
      <c r="I493" s="288"/>
      <c r="J493" s="477"/>
      <c r="K493" s="477"/>
      <c r="V493" s="40"/>
    </row>
    <row r="494" spans="1:22" ht="16.5" customHeight="1" x14ac:dyDescent="0.3">
      <c r="A494" s="474"/>
      <c r="B494" s="711"/>
      <c r="C494" s="711"/>
      <c r="D494" s="711"/>
      <c r="E494" s="711"/>
      <c r="F494" s="711"/>
      <c r="G494" s="711"/>
      <c r="H494" s="711"/>
      <c r="I494" s="293"/>
      <c r="J494" s="288"/>
      <c r="K494" s="288"/>
      <c r="N494" s="65" t="s">
        <v>859</v>
      </c>
      <c r="V494" s="40"/>
    </row>
    <row r="495" spans="1:22" ht="12" customHeight="1" x14ac:dyDescent="0.25">
      <c r="A495" s="474"/>
      <c r="B495" s="711"/>
      <c r="C495" s="711"/>
      <c r="D495" s="711"/>
      <c r="E495" s="711"/>
      <c r="F495" s="711"/>
      <c r="G495" s="711"/>
      <c r="H495" s="711"/>
      <c r="I495" s="293"/>
      <c r="J495" s="314"/>
      <c r="K495" s="292"/>
      <c r="P495" s="71"/>
      <c r="V495" s="40"/>
    </row>
    <row r="496" spans="1:22" ht="12" customHeight="1" x14ac:dyDescent="0.25">
      <c r="A496" s="475"/>
      <c r="B496" s="711"/>
      <c r="C496" s="711"/>
      <c r="D496" s="711"/>
      <c r="E496" s="711"/>
      <c r="F496" s="711"/>
      <c r="G496" s="711"/>
      <c r="H496" s="711"/>
      <c r="I496" s="293"/>
      <c r="J496" s="314"/>
      <c r="K496" s="292"/>
      <c r="M496" s="1780">
        <f>'Info Page'!C28</f>
        <v>0</v>
      </c>
      <c r="N496" s="1780"/>
      <c r="O496" s="1780"/>
      <c r="R496" s="66" t="s">
        <v>232</v>
      </c>
      <c r="V496" s="40"/>
    </row>
    <row r="497" spans="1:22" ht="12" customHeight="1" x14ac:dyDescent="0.25">
      <c r="A497" s="475"/>
      <c r="B497" s="711"/>
      <c r="C497" s="711"/>
      <c r="D497" s="711"/>
      <c r="E497" s="711"/>
      <c r="F497" s="711"/>
      <c r="G497" s="711"/>
      <c r="H497" s="711"/>
      <c r="I497" s="293"/>
      <c r="J497" s="314"/>
      <c r="K497" s="292"/>
      <c r="M497" s="1781">
        <f>'Info Page'!C16</f>
        <v>0</v>
      </c>
      <c r="N497" s="1781"/>
      <c r="O497" s="1781"/>
      <c r="R497" s="670">
        <f>'Info Page'!D84</f>
        <v>0</v>
      </c>
      <c r="S497" s="77"/>
      <c r="T497" s="77"/>
      <c r="V497" s="40"/>
    </row>
    <row r="498" spans="1:22" ht="12" customHeight="1" x14ac:dyDescent="0.25">
      <c r="A498" s="475"/>
      <c r="B498" s="711"/>
      <c r="C498" s="711"/>
      <c r="D498" s="711"/>
      <c r="E498" s="711"/>
      <c r="F498" s="711"/>
      <c r="G498" s="711"/>
      <c r="H498" s="711"/>
      <c r="I498" s="480"/>
      <c r="J498" s="314"/>
      <c r="K498" s="292"/>
      <c r="M498" s="1781">
        <f>'Info Page'!C17</f>
        <v>0</v>
      </c>
      <c r="N498" s="1781"/>
      <c r="O498" s="669">
        <f>'Info Page'!E17</f>
        <v>0</v>
      </c>
      <c r="R498" s="670">
        <f>'Info Page'!D79</f>
        <v>0</v>
      </c>
      <c r="S498" s="77"/>
      <c r="T498" s="77"/>
      <c r="V498" s="40"/>
    </row>
    <row r="499" spans="1:22" ht="12" customHeight="1" x14ac:dyDescent="0.25">
      <c r="A499" s="322"/>
      <c r="B499" s="711"/>
      <c r="C499" s="711"/>
      <c r="D499" s="711"/>
      <c r="E499" s="711"/>
      <c r="F499" s="711"/>
      <c r="G499" s="711"/>
      <c r="H499" s="711"/>
      <c r="I499" s="314"/>
      <c r="J499" s="292"/>
      <c r="K499" s="286"/>
      <c r="M499" s="78">
        <f>'Info Page'!G17</f>
        <v>0</v>
      </c>
      <c r="V499" s="40"/>
    </row>
    <row r="500" spans="1:22" ht="12" customHeight="1" x14ac:dyDescent="0.25">
      <c r="A500" s="478"/>
      <c r="B500" s="711"/>
      <c r="C500" s="711"/>
      <c r="D500" s="711"/>
      <c r="E500" s="711"/>
      <c r="F500" s="711"/>
      <c r="G500" s="711"/>
      <c r="H500" s="711"/>
      <c r="I500" s="314"/>
      <c r="J500" s="273"/>
      <c r="K500" s="312"/>
      <c r="V500" s="40"/>
    </row>
    <row r="501" spans="1:22" ht="12" customHeight="1" x14ac:dyDescent="0.25">
      <c r="A501" s="479"/>
      <c r="B501" s="711"/>
      <c r="C501" s="711"/>
      <c r="D501" s="711"/>
      <c r="E501" s="711"/>
      <c r="F501" s="711"/>
      <c r="G501" s="711"/>
      <c r="H501" s="711"/>
      <c r="I501" s="314"/>
      <c r="J501" s="292"/>
      <c r="K501" s="312"/>
      <c r="V501" s="40"/>
    </row>
    <row r="502" spans="1:22" ht="12" customHeight="1" x14ac:dyDescent="0.25">
      <c r="A502" s="322"/>
      <c r="B502" s="711"/>
      <c r="C502" s="711"/>
      <c r="D502" s="711"/>
      <c r="E502" s="711"/>
      <c r="F502" s="711"/>
      <c r="G502" s="711"/>
      <c r="H502" s="711"/>
      <c r="I502" s="314"/>
      <c r="J502" s="273"/>
      <c r="K502" s="312"/>
      <c r="V502" s="40"/>
    </row>
    <row r="503" spans="1:22" ht="12" customHeight="1" x14ac:dyDescent="0.25">
      <c r="A503" s="475"/>
      <c r="B503" s="711"/>
      <c r="C503" s="711"/>
      <c r="D503" s="711"/>
      <c r="E503" s="711"/>
      <c r="F503" s="711"/>
      <c r="G503" s="711"/>
      <c r="H503" s="711"/>
      <c r="I503" s="314"/>
      <c r="J503" s="97"/>
      <c r="K503" s="419"/>
      <c r="L503" s="698">
        <f>'Info Page'!C28</f>
        <v>0</v>
      </c>
      <c r="M503" s="87"/>
      <c r="V503" s="40"/>
    </row>
    <row r="504" spans="1:22" ht="12" customHeight="1" x14ac:dyDescent="0.25">
      <c r="A504" s="479"/>
      <c r="B504" s="711"/>
      <c r="C504" s="711"/>
      <c r="D504" s="711"/>
      <c r="E504" s="711"/>
      <c r="F504" s="711"/>
      <c r="G504" s="711"/>
      <c r="H504" s="711"/>
      <c r="I504" s="314"/>
      <c r="J504" s="273"/>
      <c r="K504" s="419"/>
      <c r="L504" s="199"/>
      <c r="V504" s="40"/>
    </row>
    <row r="505" spans="1:22" ht="12" customHeight="1" x14ac:dyDescent="0.25">
      <c r="A505" s="322"/>
      <c r="B505" s="711"/>
      <c r="C505" s="711"/>
      <c r="D505" s="711"/>
      <c r="E505" s="711"/>
      <c r="F505" s="711"/>
      <c r="G505" s="711"/>
      <c r="H505" s="711"/>
      <c r="I505" s="292"/>
      <c r="J505" s="322"/>
      <c r="K505" s="481"/>
      <c r="L505" s="79" t="s">
        <v>860</v>
      </c>
      <c r="V505" s="40"/>
    </row>
    <row r="506" spans="1:22" ht="12" customHeight="1" x14ac:dyDescent="0.25">
      <c r="A506" s="475"/>
      <c r="B506" s="711"/>
      <c r="C506" s="711"/>
      <c r="D506" s="711"/>
      <c r="E506" s="711"/>
      <c r="F506" s="711"/>
      <c r="G506" s="711"/>
      <c r="H506" s="711"/>
      <c r="I506" s="286"/>
      <c r="J506" s="292"/>
      <c r="K506" s="273"/>
      <c r="L506" s="79" t="s">
        <v>909</v>
      </c>
      <c r="V506" s="40"/>
    </row>
    <row r="507" spans="1:22" ht="12" customHeight="1" x14ac:dyDescent="0.25">
      <c r="A507" s="475"/>
      <c r="B507" s="711"/>
      <c r="C507" s="711"/>
      <c r="D507" s="711"/>
      <c r="E507" s="711"/>
      <c r="F507" s="711"/>
      <c r="G507" s="711"/>
      <c r="H507" s="711"/>
      <c r="I507" s="286"/>
      <c r="J507" s="286"/>
      <c r="K507" s="273"/>
      <c r="L507" s="79"/>
      <c r="V507" s="40"/>
    </row>
    <row r="508" spans="1:22" ht="12" customHeight="1" x14ac:dyDescent="0.25">
      <c r="A508" s="322"/>
      <c r="B508" s="711"/>
      <c r="C508" s="711"/>
      <c r="D508" s="711"/>
      <c r="E508" s="711"/>
      <c r="F508" s="711"/>
      <c r="G508" s="711"/>
      <c r="H508" s="711"/>
      <c r="I508" s="286"/>
      <c r="J508" s="286"/>
      <c r="K508" s="273"/>
      <c r="L508" s="79" t="s">
        <v>861</v>
      </c>
      <c r="V508" s="40"/>
    </row>
    <row r="509" spans="1:22" ht="12" customHeight="1" x14ac:dyDescent="0.25">
      <c r="A509" s="473"/>
      <c r="B509" s="711"/>
      <c r="C509" s="711"/>
      <c r="D509" s="711"/>
      <c r="E509" s="711"/>
      <c r="F509" s="711"/>
      <c r="G509" s="711"/>
      <c r="H509" s="711"/>
      <c r="I509" s="286"/>
      <c r="J509" s="273"/>
      <c r="K509" s="286"/>
      <c r="L509" s="67"/>
      <c r="V509" s="40"/>
    </row>
    <row r="510" spans="1:22" ht="12" customHeight="1" x14ac:dyDescent="0.25">
      <c r="A510" s="473"/>
      <c r="B510" s="711"/>
      <c r="C510" s="711"/>
      <c r="D510" s="711"/>
      <c r="E510" s="711"/>
      <c r="F510" s="711"/>
      <c r="G510" s="711"/>
      <c r="H510" s="711"/>
      <c r="I510" s="286"/>
      <c r="J510" s="273"/>
      <c r="K510" s="286"/>
      <c r="L510" s="162" t="s">
        <v>862</v>
      </c>
      <c r="M510" s="7"/>
      <c r="N510" s="7"/>
      <c r="O510" s="7"/>
      <c r="P510" s="7"/>
      <c r="Q510" s="7"/>
      <c r="R510" s="7"/>
      <c r="S510" s="7"/>
      <c r="T510" s="691"/>
      <c r="V510" s="40"/>
    </row>
    <row r="511" spans="1:22" ht="12" customHeight="1" x14ac:dyDescent="0.25">
      <c r="A511" s="474"/>
      <c r="B511" s="711"/>
      <c r="C511" s="711"/>
      <c r="D511" s="711"/>
      <c r="E511" s="711"/>
      <c r="F511" s="711"/>
      <c r="G511" s="711"/>
      <c r="H511" s="711"/>
      <c r="I511" s="286"/>
      <c r="J511" s="482"/>
      <c r="K511" s="286"/>
      <c r="L511" s="164" t="s">
        <v>863</v>
      </c>
      <c r="M511" s="2"/>
      <c r="N511" s="2"/>
      <c r="O511" s="2"/>
      <c r="P511" s="2"/>
      <c r="Q511" s="2"/>
      <c r="R511" s="2"/>
      <c r="S511" s="2"/>
      <c r="T511" s="9"/>
      <c r="V511" s="40"/>
    </row>
    <row r="512" spans="1:22" ht="12" customHeight="1" x14ac:dyDescent="0.25">
      <c r="A512" s="474"/>
      <c r="B512" s="711"/>
      <c r="C512" s="711"/>
      <c r="D512" s="711"/>
      <c r="E512" s="711"/>
      <c r="F512" s="711"/>
      <c r="G512" s="711"/>
      <c r="H512" s="711"/>
      <c r="I512" s="292"/>
      <c r="J512" s="482"/>
      <c r="K512" s="286"/>
      <c r="L512" s="696" t="s">
        <v>864</v>
      </c>
      <c r="M512" s="2"/>
      <c r="N512" s="2"/>
      <c r="O512" s="2"/>
      <c r="P512" s="2"/>
      <c r="Q512" s="2"/>
      <c r="R512" s="2"/>
      <c r="S512" s="2"/>
      <c r="T512" s="9"/>
      <c r="V512" s="40"/>
    </row>
    <row r="513" spans="1:22" ht="12" customHeight="1" x14ac:dyDescent="0.25">
      <c r="A513" s="473"/>
      <c r="B513" s="711"/>
      <c r="C513" s="711"/>
      <c r="D513" s="711"/>
      <c r="E513" s="711"/>
      <c r="F513" s="711"/>
      <c r="G513" s="711"/>
      <c r="H513" s="711"/>
      <c r="I513" s="292"/>
      <c r="J513" s="482"/>
      <c r="K513" s="286"/>
      <c r="L513" s="164" t="s">
        <v>865</v>
      </c>
      <c r="M513" s="2"/>
      <c r="N513" s="2"/>
      <c r="O513" s="2"/>
      <c r="P513" s="2"/>
      <c r="Q513" s="2"/>
      <c r="R513" s="2"/>
      <c r="S513" s="2"/>
      <c r="T513" s="9"/>
      <c r="V513" s="40"/>
    </row>
    <row r="514" spans="1:22" ht="12" customHeight="1" x14ac:dyDescent="0.25">
      <c r="A514" s="473"/>
      <c r="B514" s="711"/>
      <c r="C514" s="711"/>
      <c r="D514" s="711"/>
      <c r="E514" s="711"/>
      <c r="F514" s="711"/>
      <c r="G514" s="711"/>
      <c r="H514" s="711"/>
      <c r="I514" s="293"/>
      <c r="J514" s="482"/>
      <c r="K514" s="286"/>
      <c r="L514" s="164" t="s">
        <v>866</v>
      </c>
      <c r="M514" s="2"/>
      <c r="N514" s="2"/>
      <c r="O514" s="2"/>
      <c r="P514" s="2"/>
      <c r="Q514" s="2"/>
      <c r="R514" s="2"/>
      <c r="S514" s="2"/>
      <c r="T514" s="9"/>
      <c r="V514" s="40"/>
    </row>
    <row r="515" spans="1:22" ht="12" customHeight="1" x14ac:dyDescent="0.25">
      <c r="A515" s="473"/>
      <c r="B515" s="711"/>
      <c r="C515" s="711"/>
      <c r="D515" s="711"/>
      <c r="E515" s="711"/>
      <c r="F515" s="711"/>
      <c r="G515" s="711"/>
      <c r="H515" s="711"/>
      <c r="I515" s="291"/>
      <c r="J515" s="483"/>
      <c r="K515" s="292"/>
      <c r="L515" s="164"/>
      <c r="M515" s="2"/>
      <c r="N515" s="2"/>
      <c r="O515" s="2"/>
      <c r="P515" s="2"/>
      <c r="Q515" s="2"/>
      <c r="R515" s="2"/>
      <c r="S515" s="2"/>
      <c r="T515" s="9"/>
      <c r="V515" s="40"/>
    </row>
    <row r="516" spans="1:22" ht="12" customHeight="1" x14ac:dyDescent="0.25">
      <c r="A516" s="473"/>
      <c r="B516" s="711"/>
      <c r="C516" s="711"/>
      <c r="D516" s="711"/>
      <c r="E516" s="711"/>
      <c r="F516" s="711"/>
      <c r="G516" s="711"/>
      <c r="H516" s="711"/>
      <c r="I516" s="293"/>
      <c r="J516" s="292"/>
      <c r="K516" s="292"/>
      <c r="L516" s="696" t="s">
        <v>867</v>
      </c>
      <c r="M516" s="2"/>
      <c r="N516" s="2"/>
      <c r="O516" s="2"/>
      <c r="P516" s="2"/>
      <c r="Q516" s="2"/>
      <c r="R516" s="2"/>
      <c r="S516" s="2"/>
      <c r="T516" s="9"/>
      <c r="V516" s="40"/>
    </row>
    <row r="517" spans="1:22" ht="12" customHeight="1" x14ac:dyDescent="0.25">
      <c r="A517" s="474"/>
      <c r="B517" s="711"/>
      <c r="C517" s="711"/>
      <c r="D517" s="711"/>
      <c r="E517" s="711"/>
      <c r="F517" s="711"/>
      <c r="G517" s="711"/>
      <c r="H517" s="711"/>
      <c r="I517" s="291"/>
      <c r="J517" s="483"/>
      <c r="K517" s="292"/>
      <c r="L517" s="164" t="s">
        <v>868</v>
      </c>
      <c r="M517" s="2"/>
      <c r="N517" s="2"/>
      <c r="O517" s="2"/>
      <c r="P517" s="2"/>
      <c r="Q517" s="2"/>
      <c r="R517" s="2"/>
      <c r="S517" s="2"/>
      <c r="T517" s="9"/>
      <c r="V517" s="40"/>
    </row>
    <row r="518" spans="1:22" ht="12" customHeight="1" x14ac:dyDescent="0.2">
      <c r="A518" s="322"/>
      <c r="B518" s="286"/>
      <c r="C518" s="286"/>
      <c r="D518" s="286"/>
      <c r="E518" s="286"/>
      <c r="F518" s="286"/>
      <c r="G518" s="286"/>
      <c r="H518" s="290"/>
      <c r="I518" s="293"/>
      <c r="J518" s="292"/>
      <c r="K518" s="292"/>
      <c r="L518" s="164" t="s">
        <v>869</v>
      </c>
      <c r="M518" s="2"/>
      <c r="N518" s="2"/>
      <c r="O518" s="2"/>
      <c r="P518" s="2"/>
      <c r="Q518" s="2"/>
      <c r="R518" s="2"/>
      <c r="S518" s="2"/>
      <c r="T518" s="9"/>
      <c r="V518" s="40"/>
    </row>
    <row r="519" spans="1:22" ht="12" customHeight="1" x14ac:dyDescent="0.2">
      <c r="A519" s="473"/>
      <c r="B519" s="484"/>
      <c r="C519" s="286"/>
      <c r="D519" s="286"/>
      <c r="E519" s="286"/>
      <c r="F519" s="286"/>
      <c r="G519" s="419"/>
      <c r="H519" s="286"/>
      <c r="I519" s="286"/>
      <c r="J519" s="483"/>
      <c r="K519" s="292"/>
      <c r="L519" s="164" t="s">
        <v>870</v>
      </c>
      <c r="M519" s="2"/>
      <c r="N519" s="2"/>
      <c r="O519" s="2"/>
      <c r="P519" s="2"/>
      <c r="Q519" s="2"/>
      <c r="R519" s="2"/>
      <c r="S519" s="2"/>
      <c r="T519" s="9"/>
      <c r="V519" s="40"/>
    </row>
    <row r="520" spans="1:22" ht="12" customHeight="1" x14ac:dyDescent="0.2">
      <c r="A520" s="474"/>
      <c r="B520" s="292"/>
      <c r="C520" s="286"/>
      <c r="D520" s="286"/>
      <c r="E520" s="286"/>
      <c r="F520" s="286"/>
      <c r="G520" s="292"/>
      <c r="H520" s="290"/>
      <c r="I520" s="286"/>
      <c r="J520" s="286"/>
      <c r="K520" s="485"/>
      <c r="L520" s="164"/>
      <c r="M520" s="2"/>
      <c r="N520" s="2"/>
      <c r="O520" s="2"/>
      <c r="P520" s="2"/>
      <c r="Q520" s="2"/>
      <c r="R520" s="2"/>
      <c r="S520" s="2"/>
      <c r="T520" s="9"/>
      <c r="V520" s="40"/>
    </row>
    <row r="521" spans="1:22" ht="12" customHeight="1" x14ac:dyDescent="0.25">
      <c r="A521" s="473"/>
      <c r="B521" s="486"/>
      <c r="C521" s="286"/>
      <c r="D521" s="286"/>
      <c r="E521" s="286"/>
      <c r="F521" s="286"/>
      <c r="G521" s="286"/>
      <c r="H521" s="286"/>
      <c r="I521" s="286"/>
      <c r="J521" s="286"/>
      <c r="K521" s="485"/>
      <c r="L521" s="696" t="s">
        <v>871</v>
      </c>
      <c r="M521" s="2"/>
      <c r="N521" s="2"/>
      <c r="O521" s="2"/>
      <c r="P521" s="2"/>
      <c r="Q521" s="2"/>
      <c r="R521" s="2"/>
      <c r="S521" s="2"/>
      <c r="T521" s="9"/>
      <c r="V521" s="40"/>
    </row>
    <row r="522" spans="1:22" ht="12" customHeight="1" x14ac:dyDescent="0.2">
      <c r="A522" s="473"/>
      <c r="B522" s="292"/>
      <c r="C522" s="659"/>
      <c r="D522" s="659"/>
      <c r="E522" s="286"/>
      <c r="F522" s="286"/>
      <c r="G522" s="292"/>
      <c r="H522" s="290"/>
      <c r="I522" s="286"/>
      <c r="J522" s="292"/>
      <c r="K522" s="292"/>
      <c r="L522" s="164" t="s">
        <v>872</v>
      </c>
      <c r="M522" s="2"/>
      <c r="N522" s="2"/>
      <c r="O522" s="2"/>
      <c r="P522" s="2"/>
      <c r="Q522" s="2"/>
      <c r="R522" s="2"/>
      <c r="S522" s="2"/>
      <c r="T522" s="9"/>
      <c r="V522" s="40"/>
    </row>
    <row r="523" spans="1:22" ht="12" customHeight="1" x14ac:dyDescent="0.2">
      <c r="A523" s="474"/>
      <c r="B523" s="487"/>
      <c r="C523" s="286"/>
      <c r="D523" s="659"/>
      <c r="E523" s="286"/>
      <c r="F523" s="286"/>
      <c r="G523" s="286"/>
      <c r="H523" s="286"/>
      <c r="I523" s="286"/>
      <c r="J523" s="286"/>
      <c r="K523" s="286"/>
      <c r="L523" s="164" t="s">
        <v>873</v>
      </c>
      <c r="M523" s="2"/>
      <c r="N523" s="2"/>
      <c r="O523" s="2"/>
      <c r="P523" s="2"/>
      <c r="Q523" s="2"/>
      <c r="R523" s="2"/>
      <c r="S523" s="2"/>
      <c r="T523" s="9"/>
      <c r="V523" s="40"/>
    </row>
    <row r="524" spans="1:22" ht="12" customHeight="1" x14ac:dyDescent="0.2">
      <c r="A524" s="473"/>
      <c r="B524" s="487"/>
      <c r="C524" s="286"/>
      <c r="D524" s="286"/>
      <c r="E524" s="419"/>
      <c r="F524" s="292"/>
      <c r="G524" s="286"/>
      <c r="H524" s="286"/>
      <c r="I524" s="292"/>
      <c r="J524" s="488"/>
      <c r="K524" s="273"/>
      <c r="L524" s="697" t="s">
        <v>874</v>
      </c>
      <c r="M524" s="3"/>
      <c r="N524" s="3"/>
      <c r="O524" s="3"/>
      <c r="P524" s="3"/>
      <c r="Q524" s="3"/>
      <c r="R524" s="3"/>
      <c r="S524" s="3"/>
      <c r="T524" s="692"/>
      <c r="V524" s="40"/>
    </row>
    <row r="525" spans="1:22" ht="12" customHeight="1" x14ac:dyDescent="0.2">
      <c r="A525" s="473"/>
      <c r="B525" s="487"/>
      <c r="C525" s="286"/>
      <c r="D525" s="307"/>
      <c r="E525" s="307"/>
      <c r="F525" s="307"/>
      <c r="G525" s="307"/>
      <c r="H525" s="307"/>
      <c r="I525" s="310"/>
      <c r="J525" s="292"/>
      <c r="K525" s="273"/>
      <c r="V525" s="40"/>
    </row>
    <row r="526" spans="1:22" ht="12" customHeight="1" x14ac:dyDescent="0.2">
      <c r="A526" s="474"/>
      <c r="B526" s="307"/>
      <c r="C526" s="286"/>
      <c r="D526" s="307"/>
      <c r="E526" s="307"/>
      <c r="F526" s="307"/>
      <c r="G526" s="307"/>
      <c r="H526" s="307"/>
      <c r="I526" s="286"/>
      <c r="J526" s="286"/>
      <c r="K526" s="286"/>
      <c r="L526" s="79" t="s">
        <v>846</v>
      </c>
      <c r="V526" s="40"/>
    </row>
    <row r="527" spans="1:22" ht="12" customHeight="1" x14ac:dyDescent="0.2">
      <c r="A527" s="315"/>
      <c r="B527" s="487"/>
      <c r="C527" s="286"/>
      <c r="D527" s="286"/>
      <c r="E527" s="419"/>
      <c r="F527" s="292"/>
      <c r="G527" s="286"/>
      <c r="H527" s="286"/>
      <c r="I527" s="292"/>
      <c r="J527" s="488"/>
      <c r="K527" s="273"/>
      <c r="L527" s="79" t="s">
        <v>847</v>
      </c>
      <c r="V527" s="40"/>
    </row>
    <row r="528" spans="1:22" ht="12" customHeight="1" x14ac:dyDescent="0.2">
      <c r="A528" s="315"/>
      <c r="B528" s="307"/>
      <c r="C528" s="291"/>
      <c r="D528" s="307"/>
      <c r="E528" s="286"/>
      <c r="F528" s="306"/>
      <c r="G528" s="307"/>
      <c r="H528" s="286"/>
      <c r="I528" s="292"/>
      <c r="J528" s="286"/>
      <c r="K528" s="273"/>
      <c r="V528" s="40"/>
    </row>
    <row r="529" spans="1:22" ht="5.25" customHeight="1" x14ac:dyDescent="0.25">
      <c r="A529" s="476"/>
      <c r="B529" s="307"/>
      <c r="C529" s="291"/>
      <c r="D529" s="307"/>
      <c r="E529" s="286"/>
      <c r="F529" s="490"/>
      <c r="G529" s="307"/>
      <c r="H529" s="307"/>
      <c r="I529" s="273"/>
      <c r="J529" s="309"/>
      <c r="K529" s="286"/>
      <c r="N529" s="677"/>
      <c r="V529" s="40"/>
    </row>
    <row r="530" spans="1:22" ht="18.75" customHeight="1" x14ac:dyDescent="0.45">
      <c r="A530" s="315"/>
      <c r="B530" s="97"/>
      <c r="C530" s="713"/>
      <c r="D530" s="273"/>
      <c r="E530" s="273"/>
      <c r="F530" s="273"/>
      <c r="G530" s="273"/>
      <c r="H530" s="273"/>
      <c r="I530" s="273"/>
      <c r="J530" s="292"/>
      <c r="K530" s="286"/>
      <c r="L530" s="5"/>
      <c r="M530" s="684">
        <f>'Info Page'!C6</f>
        <v>0</v>
      </c>
      <c r="V530" s="40"/>
    </row>
    <row r="531" spans="1:22" ht="12" customHeight="1" x14ac:dyDescent="0.2">
      <c r="A531" s="315"/>
      <c r="B531" s="273"/>
      <c r="C531" s="273"/>
      <c r="D531" s="273"/>
      <c r="E531" s="273"/>
      <c r="F531" s="273"/>
      <c r="G531" s="273"/>
      <c r="H531" s="273"/>
      <c r="I531" s="273"/>
      <c r="J531" s="292"/>
      <c r="K531" s="286"/>
      <c r="V531" s="40"/>
    </row>
    <row r="532" spans="1:22" ht="12" customHeight="1" x14ac:dyDescent="0.2">
      <c r="A532" s="489"/>
      <c r="B532" s="273"/>
      <c r="C532" s="273"/>
      <c r="D532" s="273"/>
      <c r="E532" s="273"/>
      <c r="F532" s="273"/>
      <c r="G532" s="273"/>
      <c r="H532" s="273"/>
      <c r="I532" s="482"/>
      <c r="J532" s="309"/>
      <c r="K532" s="286"/>
      <c r="L532" s="678" t="s">
        <v>858</v>
      </c>
      <c r="M532" t="s">
        <v>848</v>
      </c>
      <c r="V532" s="40"/>
    </row>
    <row r="533" spans="1:22" ht="12" customHeight="1" x14ac:dyDescent="0.2">
      <c r="A533" s="476"/>
      <c r="B533" s="273"/>
      <c r="C533" s="273"/>
      <c r="D533" s="273"/>
      <c r="E533" s="273"/>
      <c r="F533" s="273"/>
      <c r="G533" s="273"/>
      <c r="H533" s="273"/>
      <c r="I533" s="286"/>
      <c r="J533" s="292"/>
      <c r="K533" s="286"/>
      <c r="M533" s="669">
        <f>'Info Page'!C49</f>
        <v>0</v>
      </c>
      <c r="V533" s="40"/>
    </row>
    <row r="534" spans="1:22" ht="12" customHeight="1" x14ac:dyDescent="0.2">
      <c r="A534" s="315"/>
      <c r="B534" s="273"/>
      <c r="C534" s="273"/>
      <c r="D534" s="273"/>
      <c r="E534" s="97"/>
      <c r="F534" s="273"/>
      <c r="G534" s="273"/>
      <c r="H534" s="273"/>
      <c r="I534" s="273"/>
      <c r="J534" s="309"/>
      <c r="K534" s="286"/>
      <c r="M534" s="52"/>
      <c r="V534" s="40"/>
    </row>
    <row r="535" spans="1:22" ht="12" customHeight="1" x14ac:dyDescent="0.3">
      <c r="A535" s="315"/>
      <c r="B535" s="273"/>
      <c r="C535" s="273"/>
      <c r="D535" s="273"/>
      <c r="E535" s="273"/>
      <c r="F535" s="273"/>
      <c r="G535" s="273"/>
      <c r="H535" s="273"/>
      <c r="I535" s="273"/>
      <c r="J535" s="309"/>
      <c r="K535" s="286"/>
      <c r="S535" s="689"/>
      <c r="V535" s="40"/>
    </row>
    <row r="536" spans="1:22" ht="12" customHeight="1" x14ac:dyDescent="0.2">
      <c r="A536" s="292"/>
      <c r="B536" s="273"/>
      <c r="C536" s="273"/>
      <c r="D536" s="273"/>
      <c r="E536" s="273"/>
      <c r="F536" s="273"/>
      <c r="G536" s="273"/>
      <c r="H536" s="273"/>
      <c r="I536" s="273"/>
      <c r="J536" s="309"/>
      <c r="K536" s="273"/>
      <c r="S536" s="681"/>
      <c r="V536" s="40"/>
    </row>
    <row r="537" spans="1:22" ht="12" customHeight="1" x14ac:dyDescent="0.2">
      <c r="A537" s="476"/>
      <c r="B537" s="273"/>
      <c r="C537" s="273"/>
      <c r="D537" s="273"/>
      <c r="E537" s="97"/>
      <c r="F537" s="273"/>
      <c r="G537" s="273"/>
      <c r="H537" s="273"/>
      <c r="I537" s="273"/>
      <c r="J537" s="309"/>
      <c r="K537" s="286"/>
      <c r="S537" s="50"/>
      <c r="V537" s="40"/>
    </row>
    <row r="538" spans="1:22" ht="12.75" customHeight="1" x14ac:dyDescent="0.2">
      <c r="A538" s="315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S538" s="682"/>
      <c r="V538" s="40"/>
    </row>
    <row r="539" spans="1:22" ht="12.75" customHeight="1" x14ac:dyDescent="0.2">
      <c r="A539" s="315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V539" s="40"/>
    </row>
    <row r="540" spans="1:22" ht="12.75" customHeight="1" x14ac:dyDescent="0.2">
      <c r="A540" s="489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V540" s="40"/>
    </row>
    <row r="541" spans="1:22" ht="12.75" customHeight="1" x14ac:dyDescent="0.2">
      <c r="A541" s="489"/>
      <c r="B541" s="778" t="s">
        <v>1000</v>
      </c>
      <c r="C541" s="112"/>
      <c r="D541" s="112"/>
      <c r="E541" s="112"/>
      <c r="F541" s="112"/>
      <c r="G541" s="112"/>
      <c r="H541" s="112"/>
      <c r="I541" s="112"/>
      <c r="J541" s="112"/>
      <c r="K541" s="112"/>
      <c r="V541" s="40"/>
    </row>
    <row r="542" spans="1:22" ht="12.75" customHeight="1" x14ac:dyDescent="0.2">
      <c r="A542" s="489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V542" s="40"/>
    </row>
    <row r="543" spans="1:22" x14ac:dyDescent="0.2">
      <c r="A543" s="292"/>
      <c r="B543" s="112"/>
      <c r="C543" s="445" t="s">
        <v>307</v>
      </c>
      <c r="D543" s="457"/>
      <c r="E543" s="457"/>
      <c r="F543" s="457"/>
      <c r="G543" s="364"/>
      <c r="H543" s="445" t="s">
        <v>346</v>
      </c>
      <c r="I543" s="364"/>
      <c r="J543" s="112"/>
      <c r="K543" s="112"/>
      <c r="V543" s="40"/>
    </row>
    <row r="544" spans="1:22" x14ac:dyDescent="0.2">
      <c r="A544" s="473"/>
      <c r="B544" s="293"/>
      <c r="J544" s="292"/>
      <c r="K544" s="292"/>
      <c r="V544" s="40"/>
    </row>
    <row r="545" spans="1:22" x14ac:dyDescent="0.2">
      <c r="A545" s="491"/>
      <c r="B545" s="492"/>
      <c r="C545" s="445" t="s">
        <v>307</v>
      </c>
      <c r="D545" s="457"/>
      <c r="E545" s="457"/>
      <c r="F545" s="457"/>
      <c r="G545" s="364"/>
      <c r="H545" s="445" t="s">
        <v>346</v>
      </c>
      <c r="I545" s="364"/>
      <c r="J545" s="286"/>
      <c r="K545" s="292"/>
      <c r="L545" s="105"/>
      <c r="M545" s="40"/>
      <c r="N545" s="40"/>
      <c r="O545" s="40"/>
      <c r="P545" s="40"/>
      <c r="Q545" s="40"/>
      <c r="R545" s="40"/>
      <c r="S545" s="40"/>
      <c r="T545" s="40"/>
      <c r="U545" s="40"/>
      <c r="V545" s="40"/>
    </row>
    <row r="546" spans="1:22" x14ac:dyDescent="0.2">
      <c r="A546" s="473"/>
      <c r="B546" s="286"/>
      <c r="C546" s="458" t="s">
        <v>387</v>
      </c>
      <c r="D546" s="457"/>
      <c r="E546" s="457"/>
      <c r="F546" s="457"/>
      <c r="G546" s="364"/>
      <c r="J546" s="292"/>
      <c r="K546" s="292"/>
      <c r="L546" s="105"/>
      <c r="M546" s="40"/>
      <c r="N546" s="40"/>
      <c r="O546" s="40"/>
      <c r="P546" s="40"/>
      <c r="Q546" s="40"/>
      <c r="R546" s="40"/>
      <c r="S546" s="40"/>
      <c r="T546" s="40"/>
      <c r="U546" s="40"/>
      <c r="V546" s="40"/>
    </row>
    <row r="547" spans="1:22" x14ac:dyDescent="0.2">
      <c r="A547" s="491"/>
      <c r="B547" s="492"/>
      <c r="C547" s="636" t="s">
        <v>388</v>
      </c>
      <c r="D547" s="457"/>
      <c r="E547" s="457"/>
      <c r="F547" s="457"/>
      <c r="G547" s="364"/>
      <c r="I547" s="154"/>
      <c r="J547" s="326"/>
      <c r="K547" s="286"/>
    </row>
    <row r="548" spans="1:22" ht="12" customHeight="1" x14ac:dyDescent="0.2">
      <c r="A548" s="474"/>
      <c r="B548" s="286"/>
      <c r="C548" s="322"/>
      <c r="D548" s="322"/>
      <c r="E548" s="322"/>
      <c r="F548" s="292"/>
      <c r="G548" s="286"/>
      <c r="H548" s="286"/>
      <c r="I548" s="273"/>
      <c r="J548" s="286"/>
      <c r="K548" s="312"/>
    </row>
    <row r="549" spans="1:22" hidden="1" x14ac:dyDescent="0.2">
      <c r="A549" s="474"/>
      <c r="B549" s="286"/>
      <c r="C549" s="273"/>
      <c r="D549" s="273"/>
      <c r="E549" s="273"/>
      <c r="F549" s="273"/>
      <c r="G549" s="273"/>
      <c r="H549" s="273"/>
      <c r="I549" s="273"/>
      <c r="J549" s="273"/>
      <c r="K549" s="273"/>
    </row>
    <row r="550" spans="1:22" hidden="1" x14ac:dyDescent="0.2">
      <c r="A550" s="318"/>
      <c r="B550" s="493"/>
      <c r="C550" s="273"/>
      <c r="D550" s="273"/>
      <c r="E550" s="273"/>
      <c r="F550" s="273"/>
      <c r="G550" s="273"/>
      <c r="H550" s="273"/>
      <c r="I550" s="273"/>
      <c r="J550" s="273"/>
      <c r="K550" s="273"/>
    </row>
    <row r="551" spans="1:22" hidden="1" x14ac:dyDescent="0.2">
      <c r="A551" s="474"/>
      <c r="B551" s="286"/>
      <c r="C551" s="273"/>
      <c r="D551" s="273"/>
      <c r="E551" s="273"/>
      <c r="F551" s="273"/>
      <c r="G551" s="286"/>
      <c r="H551" s="273"/>
      <c r="I551" s="273"/>
      <c r="J551" s="273"/>
      <c r="K551" s="286"/>
    </row>
    <row r="552" spans="1:22" hidden="1" x14ac:dyDescent="0.2">
      <c r="A552" s="474"/>
      <c r="B552" s="482"/>
      <c r="C552" s="482"/>
      <c r="D552" s="482"/>
      <c r="E552" s="482"/>
      <c r="F552" s="482"/>
      <c r="G552" s="482"/>
      <c r="H552" s="482"/>
      <c r="I552" s="468"/>
      <c r="J552" s="482"/>
      <c r="K552" s="482"/>
    </row>
    <row r="553" spans="1:22" x14ac:dyDescent="0.2">
      <c r="A553" s="302"/>
      <c r="B553" s="302"/>
      <c r="C553" s="302"/>
      <c r="D553" s="302"/>
      <c r="E553" s="302"/>
      <c r="F553" s="154"/>
      <c r="G553" s="154"/>
      <c r="H553" s="154"/>
      <c r="I553" s="154"/>
      <c r="J553" s="154"/>
      <c r="K553" s="154"/>
    </row>
    <row r="554" spans="1:22" x14ac:dyDescent="0.2">
      <c r="A554" s="444"/>
      <c r="B554" s="154"/>
      <c r="C554" s="154"/>
      <c r="D554" s="154"/>
      <c r="E554" s="154"/>
      <c r="F554" s="303" t="s">
        <v>198</v>
      </c>
      <c r="G554" s="1786">
        <f>'Info Page'!D84</f>
        <v>0</v>
      </c>
      <c r="H554" s="1786"/>
      <c r="I554" s="1786"/>
      <c r="J554" s="303" t="s">
        <v>642</v>
      </c>
      <c r="K554" s="364">
        <f>'Info Page'!D82</f>
        <v>0</v>
      </c>
      <c r="L554" s="442"/>
      <c r="M554" s="94"/>
      <c r="N554" s="94"/>
      <c r="O554" s="94"/>
      <c r="P554" s="94"/>
      <c r="Q554" s="94"/>
      <c r="R554" s="94"/>
      <c r="S554" s="94"/>
      <c r="T554" s="94"/>
      <c r="U554" s="94"/>
      <c r="V554" s="94"/>
    </row>
    <row r="555" spans="1:22" x14ac:dyDescent="0.2">
      <c r="A555" s="444"/>
      <c r="B555" s="154"/>
      <c r="C555" s="154"/>
      <c r="D555" s="154"/>
      <c r="E555" s="154"/>
      <c r="F555" s="303" t="s">
        <v>643</v>
      </c>
      <c r="G555" s="449">
        <f>'Info Page'!D81</f>
        <v>0</v>
      </c>
      <c r="H555" s="399">
        <f>'Info Page'!D79</f>
        <v>0</v>
      </c>
      <c r="I555" s="154"/>
      <c r="J555" s="303" t="s">
        <v>170</v>
      </c>
      <c r="K555" s="364">
        <f>'Info Page'!D65</f>
        <v>0</v>
      </c>
      <c r="L555" s="442"/>
      <c r="M555" s="94"/>
      <c r="N555" s="94"/>
      <c r="O555" s="94"/>
      <c r="P555" s="94"/>
      <c r="Q555" s="94"/>
      <c r="R555" s="94"/>
      <c r="S555" s="94"/>
      <c r="T555" s="94"/>
      <c r="U555" s="94"/>
      <c r="V555" s="94"/>
    </row>
    <row r="556" spans="1:22" x14ac:dyDescent="0.2">
      <c r="A556" s="444"/>
      <c r="B556" s="154"/>
      <c r="C556" s="154"/>
      <c r="D556" s="154"/>
      <c r="E556" s="154"/>
      <c r="F556" s="154"/>
      <c r="G556" s="450" t="s">
        <v>481</v>
      </c>
      <c r="H556" s="451" t="s">
        <v>358</v>
      </c>
      <c r="I556" s="154"/>
      <c r="J556" s="154"/>
      <c r="K556" s="154"/>
      <c r="L556" s="442"/>
      <c r="M556" s="94"/>
      <c r="N556" s="94"/>
      <c r="O556" s="94"/>
      <c r="P556" s="94"/>
      <c r="Q556" s="94"/>
      <c r="R556" s="94"/>
      <c r="S556" s="94"/>
      <c r="T556" s="94"/>
      <c r="U556" s="94"/>
      <c r="V556" s="94"/>
    </row>
    <row r="557" spans="1:22" ht="20.25" x14ac:dyDescent="0.3">
      <c r="A557" s="444"/>
      <c r="B557" s="154"/>
      <c r="C557" s="154"/>
      <c r="D557" s="154"/>
      <c r="E557" s="154"/>
      <c r="F557" s="366" t="s">
        <v>994</v>
      </c>
      <c r="L557" s="442"/>
      <c r="M557" s="94"/>
      <c r="N557" s="94"/>
      <c r="O557" s="94"/>
      <c r="P557" s="94"/>
      <c r="Q557" s="94"/>
      <c r="R557" s="94"/>
      <c r="S557" s="94"/>
      <c r="T557" s="94"/>
      <c r="U557" s="94"/>
      <c r="V557" s="94"/>
    </row>
    <row r="558" spans="1:22" ht="13.5" customHeight="1" x14ac:dyDescent="0.2">
      <c r="A558" s="1558" t="s">
        <v>748</v>
      </c>
      <c r="B558" s="947"/>
      <c r="C558" s="94"/>
      <c r="D558" s="154"/>
      <c r="E558" s="94"/>
      <c r="F558" s="94"/>
      <c r="G558" s="154"/>
      <c r="H558" s="154"/>
      <c r="I558" s="154"/>
      <c r="J558" s="467"/>
      <c r="K558" s="400"/>
      <c r="L558" s="442"/>
      <c r="M558" s="94"/>
      <c r="N558" s="94"/>
      <c r="O558" s="94"/>
      <c r="P558" s="94"/>
      <c r="Q558" s="94"/>
      <c r="R558" s="94"/>
      <c r="S558" s="94"/>
      <c r="T558" s="94"/>
      <c r="U558" s="94"/>
      <c r="V558" s="94"/>
    </row>
    <row r="559" spans="1:22" ht="13.5" customHeight="1" x14ac:dyDescent="0.2">
      <c r="A559" s="1554"/>
      <c r="B559" s="1334" t="s">
        <v>749</v>
      </c>
      <c r="C559" s="94"/>
      <c r="D559" s="154"/>
      <c r="E559" s="94"/>
      <c r="G559" s="154"/>
      <c r="H559" s="154"/>
      <c r="I559" s="154"/>
      <c r="J559" s="154"/>
      <c r="K559" s="285"/>
      <c r="L559" s="442"/>
      <c r="M559" s="94"/>
      <c r="N559" s="94"/>
      <c r="O559" s="94"/>
      <c r="P559" s="94"/>
      <c r="Q559" s="94"/>
      <c r="R559" s="94"/>
      <c r="S559" s="94"/>
      <c r="T559" s="94"/>
      <c r="U559" s="94"/>
      <c r="V559" s="94"/>
    </row>
    <row r="560" spans="1:22" ht="15" customHeight="1" x14ac:dyDescent="0.2">
      <c r="A560" s="1554"/>
      <c r="B560" s="1334" t="s">
        <v>750</v>
      </c>
      <c r="C560" s="94"/>
      <c r="D560" s="94"/>
      <c r="E560" s="94"/>
      <c r="F560" s="94"/>
      <c r="G560" s="94"/>
      <c r="H560" s="94"/>
      <c r="I560" s="154"/>
      <c r="J560" s="154"/>
      <c r="K560" s="154"/>
      <c r="L560" s="442"/>
      <c r="M560" s="94"/>
      <c r="N560" s="94"/>
      <c r="O560" s="94"/>
      <c r="P560" s="94"/>
      <c r="Q560" s="1639" t="s">
        <v>1241</v>
      </c>
      <c r="R560" s="94"/>
      <c r="S560" s="94"/>
      <c r="T560" s="94"/>
      <c r="U560" s="94"/>
      <c r="V560" s="94"/>
    </row>
    <row r="561" spans="1:22" ht="16.5" customHeight="1" x14ac:dyDescent="0.2">
      <c r="A561" s="1559"/>
      <c r="B561" s="1560" t="s">
        <v>980</v>
      </c>
      <c r="C561" s="322"/>
      <c r="D561" s="322"/>
      <c r="E561" s="322"/>
      <c r="F561" s="292"/>
      <c r="G561" s="292"/>
      <c r="H561" s="292"/>
      <c r="I561" s="94"/>
      <c r="J561" s="154"/>
      <c r="K561" s="154"/>
      <c r="L561" s="442"/>
      <c r="M561" s="94"/>
      <c r="N561" s="94"/>
      <c r="O561" s="94"/>
      <c r="P561" s="94"/>
      <c r="Q561" s="1640" t="s">
        <v>1242</v>
      </c>
      <c r="R561" s="94"/>
      <c r="S561" s="94"/>
      <c r="T561" s="94"/>
      <c r="U561" s="94"/>
      <c r="V561" s="94"/>
    </row>
    <row r="562" spans="1:22" ht="13.5" customHeight="1" x14ac:dyDescent="0.2">
      <c r="A562" s="1561" t="s">
        <v>743</v>
      </c>
      <c r="B562" s="1561"/>
      <c r="C562" s="322"/>
      <c r="D562" s="468"/>
      <c r="E562" s="468"/>
      <c r="F562" s="468"/>
      <c r="G562" s="468"/>
      <c r="H562" s="468"/>
      <c r="I562" s="154"/>
      <c r="J562" s="94"/>
      <c r="K562" s="94"/>
      <c r="L562" s="442"/>
      <c r="V562" s="94"/>
    </row>
    <row r="563" spans="1:22" ht="13.5" customHeight="1" x14ac:dyDescent="0.2">
      <c r="A563" s="1561" t="s">
        <v>747</v>
      </c>
      <c r="B563" s="1561"/>
      <c r="C563" s="94"/>
      <c r="D563" s="94"/>
      <c r="E563" s="94"/>
      <c r="F563" s="94"/>
      <c r="G563" s="94"/>
      <c r="H563" s="94"/>
      <c r="I563" s="94"/>
      <c r="J563" s="292"/>
      <c r="K563" s="292"/>
      <c r="L563" s="442"/>
      <c r="M563" s="494" t="s">
        <v>231</v>
      </c>
      <c r="N563" s="1892">
        <f>'Info Page'!C28</f>
        <v>0</v>
      </c>
      <c r="O563" s="1892"/>
      <c r="P563" s="1892"/>
      <c r="Q563" s="1892"/>
      <c r="V563" s="94"/>
    </row>
    <row r="564" spans="1:22" ht="13.5" customHeight="1" x14ac:dyDescent="0.2">
      <c r="A564" s="1562" t="s">
        <v>744</v>
      </c>
      <c r="B564" s="1562"/>
      <c r="C564" s="286"/>
      <c r="D564" s="286"/>
      <c r="E564" s="286"/>
      <c r="F564" s="94"/>
      <c r="G564" s="94"/>
      <c r="H564" s="94"/>
      <c r="I564" s="568"/>
      <c r="J564" s="468"/>
      <c r="K564" s="292"/>
      <c r="L564" s="442"/>
      <c r="M564" s="494" t="s">
        <v>232</v>
      </c>
      <c r="N564" s="1843">
        <f>'Info Page'!D84</f>
        <v>0</v>
      </c>
      <c r="O564" s="1843"/>
      <c r="P564" s="1843"/>
      <c r="U564" s="94"/>
      <c r="V564" s="94"/>
    </row>
    <row r="565" spans="1:22" ht="13.5" customHeight="1" x14ac:dyDescent="0.2">
      <c r="A565" s="1563"/>
      <c r="B565" s="1264" t="s">
        <v>745</v>
      </c>
      <c r="C565" s="616"/>
      <c r="D565" s="616"/>
      <c r="F565" s="618">
        <f>'Info Page'!D88</f>
        <v>0</v>
      </c>
      <c r="G565" s="1572" t="s">
        <v>746</v>
      </c>
      <c r="H565" s="618">
        <f>F565*12</f>
        <v>0</v>
      </c>
      <c r="I565" s="292"/>
      <c r="J565" s="94"/>
      <c r="K565" s="292"/>
      <c r="L565" s="442"/>
      <c r="N565" s="2"/>
      <c r="O565" s="2"/>
      <c r="P565" s="2"/>
      <c r="V565" s="94"/>
    </row>
    <row r="566" spans="1:22" ht="13.5" customHeight="1" x14ac:dyDescent="0.2">
      <c r="A566" s="1554"/>
      <c r="B566" s="1564" t="s">
        <v>999</v>
      </c>
      <c r="I566" s="292"/>
      <c r="J566" s="94"/>
      <c r="K566" s="292"/>
      <c r="L566" s="442"/>
      <c r="M566" s="494" t="s">
        <v>447</v>
      </c>
      <c r="N566" s="1852">
        <f>'Info Page'!D79</f>
        <v>0</v>
      </c>
      <c r="O566" s="1852"/>
      <c r="P566" s="1852"/>
      <c r="Q566" s="94"/>
      <c r="R566" s="94"/>
      <c r="S566" s="94"/>
      <c r="T566" s="94"/>
      <c r="U566" s="94"/>
      <c r="V566" s="94"/>
    </row>
    <row r="567" spans="1:22" ht="13.5" customHeight="1" x14ac:dyDescent="0.2">
      <c r="A567" s="1563"/>
      <c r="B567" s="1264" t="s">
        <v>804</v>
      </c>
      <c r="I567" s="292"/>
      <c r="J567" s="94"/>
      <c r="K567" s="292"/>
      <c r="L567" s="442"/>
      <c r="P567" s="94"/>
      <c r="Q567" s="94"/>
      <c r="R567" s="94"/>
      <c r="S567" s="94"/>
      <c r="T567" s="94"/>
      <c r="U567" s="94"/>
      <c r="V567" s="94"/>
    </row>
    <row r="568" spans="1:22" ht="13.5" customHeight="1" x14ac:dyDescent="0.2">
      <c r="A568" s="1565"/>
      <c r="B568" s="1264" t="s">
        <v>805</v>
      </c>
      <c r="J568" s="94"/>
      <c r="K568" s="292"/>
      <c r="L568" s="442"/>
      <c r="M568" s="494" t="s">
        <v>1243</v>
      </c>
      <c r="N568" s="1852">
        <f>'Info Page'!D80</f>
        <v>0</v>
      </c>
      <c r="O568" s="1852"/>
      <c r="Q568" s="94"/>
      <c r="R568" s="94"/>
      <c r="S568" s="94"/>
      <c r="T568" s="94"/>
      <c r="U568" s="94"/>
      <c r="V568" s="94"/>
    </row>
    <row r="569" spans="1:22" ht="13.5" customHeight="1" x14ac:dyDescent="0.2">
      <c r="A569" s="1563"/>
      <c r="B569" s="1566" t="s">
        <v>806</v>
      </c>
      <c r="J569" s="292"/>
      <c r="L569" s="442"/>
      <c r="M569" s="551">
        <f>'Info Page'!C10</f>
        <v>0</v>
      </c>
      <c r="N569" s="94"/>
      <c r="O569" s="94"/>
      <c r="P569" s="94"/>
      <c r="Q569" s="94"/>
      <c r="R569" s="551">
        <f>'Info Page'!C13</f>
        <v>0</v>
      </c>
      <c r="S569" s="94"/>
      <c r="T569" s="94"/>
      <c r="U569" s="94"/>
      <c r="V569" s="94"/>
    </row>
    <row r="570" spans="1:22" ht="13.5" customHeight="1" x14ac:dyDescent="0.2">
      <c r="A570" s="1565"/>
      <c r="B570" s="1566" t="s">
        <v>807</v>
      </c>
      <c r="J570" s="292"/>
      <c r="K570" s="292"/>
      <c r="L570" s="442"/>
      <c r="N570" s="1774">
        <f>'Info Page'!C20</f>
        <v>0</v>
      </c>
      <c r="O570" s="1774"/>
      <c r="S570" s="1774">
        <f>'Info Page'!C24</f>
        <v>0</v>
      </c>
      <c r="T570" s="1774"/>
      <c r="V570" s="94"/>
    </row>
    <row r="571" spans="1:22" ht="13.5" customHeight="1" x14ac:dyDescent="0.2">
      <c r="A571" s="1554"/>
      <c r="B571" s="1567" t="s">
        <v>808</v>
      </c>
      <c r="C571" s="286"/>
      <c r="D571" s="286"/>
      <c r="E571" s="286"/>
      <c r="F571" s="94"/>
      <c r="G571" s="94"/>
      <c r="H571" s="94"/>
      <c r="I571" s="292"/>
      <c r="J571" s="292"/>
      <c r="K571" s="468"/>
      <c r="L571" s="442"/>
      <c r="M571" s="1267" t="s">
        <v>1244</v>
      </c>
      <c r="N571" s="1773"/>
      <c r="O571" s="1773"/>
      <c r="P571" s="1268"/>
      <c r="Q571" s="1268"/>
      <c r="R571" s="1269" t="s">
        <v>1252</v>
      </c>
      <c r="S571" s="1773"/>
      <c r="T571" s="1773"/>
      <c r="U571" s="94"/>
      <c r="V571" s="94"/>
    </row>
    <row r="572" spans="1:22" ht="13.5" customHeight="1" x14ac:dyDescent="0.2">
      <c r="A572" s="1563"/>
      <c r="B572" s="1264" t="s">
        <v>809</v>
      </c>
      <c r="C572" s="322"/>
      <c r="D572" s="469"/>
      <c r="E572" s="322"/>
      <c r="F572" s="292"/>
      <c r="G572" s="292"/>
      <c r="H572" s="292"/>
      <c r="I572" s="94"/>
      <c r="J572" s="94"/>
      <c r="K572" s="292"/>
      <c r="L572" s="442"/>
      <c r="M572" s="1267" t="s">
        <v>1245</v>
      </c>
      <c r="N572" s="1772">
        <f>'Info Page'!C21</f>
        <v>0</v>
      </c>
      <c r="O572" s="1772"/>
      <c r="P572" s="1268"/>
      <c r="Q572" s="1268"/>
      <c r="R572" s="1269" t="s">
        <v>1245</v>
      </c>
      <c r="S572" s="1772">
        <f>'Info Page'!C25</f>
        <v>0</v>
      </c>
      <c r="T572" s="1772"/>
      <c r="U572" s="94"/>
      <c r="V572" s="94"/>
    </row>
    <row r="573" spans="1:22" ht="13.5" customHeight="1" x14ac:dyDescent="0.2">
      <c r="A573" s="1565"/>
      <c r="B573" s="1264" t="s">
        <v>810</v>
      </c>
      <c r="C573" s="322"/>
      <c r="D573" s="322"/>
      <c r="E573" s="322"/>
      <c r="F573" s="292"/>
      <c r="G573" s="292"/>
      <c r="H573" s="292"/>
      <c r="I573" s="94"/>
      <c r="J573" s="94"/>
      <c r="K573" s="292"/>
      <c r="L573" s="442"/>
      <c r="M573" s="1269" t="s">
        <v>1244</v>
      </c>
      <c r="N573" s="1773"/>
      <c r="O573" s="1773"/>
      <c r="P573" s="1268"/>
      <c r="Q573" s="1268"/>
      <c r="R573" s="1269" t="s">
        <v>1252</v>
      </c>
      <c r="S573" s="1773"/>
      <c r="T573" s="1773"/>
      <c r="U573" s="94"/>
      <c r="V573" s="94"/>
    </row>
    <row r="574" spans="1:22" ht="13.5" customHeight="1" x14ac:dyDescent="0.2">
      <c r="A574" s="1563"/>
      <c r="B574" s="1264" t="s">
        <v>813</v>
      </c>
      <c r="C574" s="94"/>
      <c r="D574" s="94"/>
      <c r="E574" s="94"/>
      <c r="F574" s="292"/>
      <c r="G574" s="292"/>
      <c r="H574" s="292"/>
      <c r="I574" s="94"/>
      <c r="J574" s="94"/>
      <c r="K574" s="292"/>
      <c r="L574" s="442"/>
      <c r="M574" s="947"/>
      <c r="N574" s="947"/>
      <c r="O574" s="947"/>
      <c r="P574" s="947"/>
      <c r="Q574" s="947"/>
      <c r="R574" s="947"/>
      <c r="S574" s="947"/>
      <c r="U574" s="94"/>
      <c r="V574" s="94"/>
    </row>
    <row r="575" spans="1:22" ht="13.5" customHeight="1" x14ac:dyDescent="0.2">
      <c r="A575" s="1565"/>
      <c r="B575" s="1264" t="s">
        <v>811</v>
      </c>
      <c r="C575" s="94"/>
      <c r="D575" s="94"/>
      <c r="E575" s="94"/>
      <c r="F575" s="94"/>
      <c r="G575" s="94"/>
      <c r="H575" s="94"/>
      <c r="I575" s="94"/>
      <c r="J575" s="94"/>
      <c r="K575" s="292"/>
      <c r="L575" s="442"/>
      <c r="M575" s="1267" t="s">
        <v>1246</v>
      </c>
      <c r="N575" s="1271"/>
      <c r="O575" s="1268"/>
      <c r="P575" s="1268"/>
      <c r="Q575" s="1268"/>
      <c r="R575" s="1269" t="s">
        <v>1246</v>
      </c>
      <c r="S575" s="1270"/>
      <c r="T575" s="94"/>
      <c r="U575" s="94"/>
      <c r="V575" s="94"/>
    </row>
    <row r="576" spans="1:22" ht="13.5" customHeight="1" x14ac:dyDescent="0.2">
      <c r="A576" s="1554"/>
      <c r="B576" s="1568" t="s">
        <v>812</v>
      </c>
      <c r="C576" s="94"/>
      <c r="D576" s="94"/>
      <c r="E576" s="94"/>
      <c r="F576" s="94"/>
      <c r="G576" s="94"/>
      <c r="H576" s="94"/>
      <c r="I576" s="94"/>
      <c r="J576" s="94"/>
      <c r="K576" s="292"/>
      <c r="L576" s="442"/>
      <c r="M576" s="94"/>
      <c r="N576" s="979"/>
      <c r="O576" s="94"/>
      <c r="P576" s="94"/>
      <c r="Q576" s="94"/>
      <c r="R576" s="94"/>
      <c r="S576" s="94"/>
      <c r="T576" s="94"/>
      <c r="U576" s="94"/>
      <c r="V576" s="94"/>
    </row>
    <row r="577" spans="1:22" ht="13.5" customHeight="1" x14ac:dyDescent="0.2">
      <c r="A577" s="1569"/>
      <c r="B577" s="1570" t="s">
        <v>768</v>
      </c>
      <c r="C577" s="94"/>
      <c r="D577" s="94"/>
      <c r="E577" s="94"/>
      <c r="G577" s="94"/>
      <c r="H577" s="94"/>
      <c r="I577" s="94"/>
      <c r="J577" s="94"/>
      <c r="K577" s="292"/>
      <c r="L577" s="442"/>
      <c r="M577" s="978" t="s">
        <v>701</v>
      </c>
      <c r="N577" s="1788">
        <f>'Info Page'!C22</f>
        <v>0</v>
      </c>
      <c r="O577" s="1788"/>
      <c r="P577" s="1788"/>
      <c r="Q577" s="1788"/>
      <c r="R577" s="94"/>
      <c r="S577" s="94"/>
      <c r="T577" s="94"/>
      <c r="U577" s="94"/>
      <c r="V577" s="94"/>
    </row>
    <row r="578" spans="1:22" ht="13.5" customHeight="1" x14ac:dyDescent="0.2">
      <c r="A578" s="1334" t="s">
        <v>769</v>
      </c>
      <c r="B578" s="1334"/>
      <c r="C578" s="94"/>
      <c r="D578" s="94"/>
      <c r="E578" s="94"/>
      <c r="G578" s="94"/>
      <c r="H578" s="94"/>
      <c r="I578" s="94"/>
      <c r="J578" s="94"/>
      <c r="K578" s="292"/>
      <c r="L578" s="442"/>
      <c r="M578" s="94"/>
      <c r="N578" s="94"/>
      <c r="O578" s="94"/>
      <c r="P578" s="94"/>
      <c r="Q578" s="94"/>
      <c r="R578" s="94"/>
      <c r="S578" s="94"/>
      <c r="T578" s="94"/>
      <c r="U578" s="94"/>
      <c r="V578" s="94"/>
    </row>
    <row r="579" spans="1:22" ht="13.5" customHeight="1" x14ac:dyDescent="0.2">
      <c r="A579" s="1334" t="s">
        <v>770</v>
      </c>
      <c r="B579" s="1334"/>
      <c r="C579" s="94"/>
      <c r="D579" s="94"/>
      <c r="E579" s="94"/>
      <c r="G579" s="94"/>
      <c r="H579" s="94"/>
      <c r="I579" s="94"/>
      <c r="J579" s="94"/>
      <c r="K579" s="94"/>
      <c r="L579" s="442"/>
      <c r="N579" s="94"/>
      <c r="O579" s="94"/>
      <c r="P579" s="978" t="s">
        <v>507</v>
      </c>
      <c r="Q579" s="984">
        <f>'Info Page'!D65</f>
        <v>0</v>
      </c>
      <c r="R579" s="422"/>
      <c r="S579" s="94"/>
      <c r="T579" s="94"/>
      <c r="U579" s="94"/>
      <c r="V579" s="94"/>
    </row>
    <row r="580" spans="1:22" ht="13.5" customHeight="1" x14ac:dyDescent="0.2">
      <c r="A580" s="1571" t="s">
        <v>1501</v>
      </c>
      <c r="B580" s="1222"/>
      <c r="C580" s="94"/>
      <c r="D580" s="94"/>
      <c r="E580" s="94"/>
      <c r="F580" s="94"/>
      <c r="G580" s="94"/>
      <c r="H580" s="94"/>
      <c r="I580" s="94"/>
      <c r="J580" s="94"/>
      <c r="K580" s="94"/>
      <c r="L580" s="442"/>
      <c r="O580" s="94"/>
      <c r="P580" s="978" t="s">
        <v>216</v>
      </c>
      <c r="Q580" s="985">
        <f ca="1">'Info Page'!H6</f>
        <v>42823.62944016204</v>
      </c>
      <c r="R580" s="622"/>
      <c r="S580" s="94"/>
      <c r="T580" s="94"/>
      <c r="U580" s="94"/>
      <c r="V580" s="94"/>
    </row>
    <row r="581" spans="1:22" ht="13.5" customHeight="1" x14ac:dyDescent="0.2">
      <c r="A581" s="1563"/>
      <c r="B581" s="1264" t="s">
        <v>780</v>
      </c>
      <c r="C581" s="94"/>
      <c r="D581" s="94"/>
      <c r="E581" s="94"/>
      <c r="F581" s="94"/>
      <c r="G581" s="94"/>
      <c r="H581" s="94"/>
      <c r="I581" s="292"/>
      <c r="J581" s="292"/>
      <c r="L581" s="442"/>
      <c r="M581" s="94"/>
      <c r="N581" s="94"/>
      <c r="O581" s="94"/>
      <c r="P581" s="94"/>
      <c r="Q581" s="94"/>
      <c r="R581" s="94"/>
      <c r="S581" s="94"/>
      <c r="T581" s="94"/>
      <c r="U581" s="94"/>
      <c r="V581" s="94"/>
    </row>
    <row r="582" spans="1:22" ht="13.5" customHeight="1" x14ac:dyDescent="0.2">
      <c r="A582" s="1565"/>
      <c r="B582" s="1264" t="s">
        <v>781</v>
      </c>
      <c r="C582" s="94"/>
      <c r="D582" s="94"/>
      <c r="E582" s="94"/>
      <c r="F582" s="94"/>
      <c r="G582" s="94"/>
      <c r="H582" s="94"/>
      <c r="I582" s="292"/>
      <c r="J582" s="292"/>
      <c r="L582" s="442"/>
      <c r="N582" s="94"/>
      <c r="O582" s="978" t="s">
        <v>1247</v>
      </c>
      <c r="P582" s="984">
        <f>'Info Page'!C6</f>
        <v>0</v>
      </c>
      <c r="Q582" s="422"/>
      <c r="R582" s="422"/>
      <c r="S582" s="94"/>
      <c r="T582" s="94"/>
      <c r="U582" s="94"/>
      <c r="V582" s="94"/>
    </row>
    <row r="583" spans="1:22" ht="13.5" customHeight="1" x14ac:dyDescent="0.2">
      <c r="F583" s="1587" t="s">
        <v>237</v>
      </c>
      <c r="L583" s="442"/>
      <c r="M583" s="94"/>
      <c r="N583" s="94"/>
      <c r="O583" s="94"/>
      <c r="P583" s="94"/>
      <c r="Q583" s="94"/>
      <c r="R583" s="94"/>
      <c r="S583" s="94"/>
      <c r="T583" s="94"/>
      <c r="U583" s="94"/>
      <c r="V583" s="94"/>
    </row>
    <row r="584" spans="1:22" ht="13.5" customHeight="1" x14ac:dyDescent="0.2">
      <c r="A584" s="1221" t="s">
        <v>899</v>
      </c>
      <c r="B584" s="947"/>
      <c r="C584" s="322"/>
      <c r="D584" s="322"/>
      <c r="E584" s="322"/>
      <c r="G584" s="94"/>
      <c r="H584" s="94"/>
      <c r="I584" s="292"/>
      <c r="J584" s="292"/>
      <c r="K584" s="292"/>
      <c r="L584" s="442"/>
      <c r="M584" s="977" t="s">
        <v>1502</v>
      </c>
      <c r="N584" s="94"/>
      <c r="O584" s="94"/>
      <c r="P584" s="94"/>
      <c r="Q584" s="94"/>
      <c r="R584" s="94"/>
      <c r="S584" s="94"/>
      <c r="T584" s="94"/>
      <c r="U584" s="94"/>
      <c r="V584" s="94"/>
    </row>
    <row r="585" spans="1:22" ht="13.5" customHeight="1" x14ac:dyDescent="0.2">
      <c r="A585" s="1553"/>
      <c r="B585" s="1222" t="s">
        <v>1376</v>
      </c>
      <c r="C585" s="322"/>
      <c r="D585" s="322"/>
      <c r="E585" s="94"/>
      <c r="G585" s="292"/>
      <c r="H585" s="292"/>
      <c r="I585" s="292"/>
      <c r="J585" s="292"/>
      <c r="K585" s="292"/>
      <c r="L585" s="442"/>
      <c r="M585" s="94"/>
      <c r="N585" s="94"/>
      <c r="O585" s="94"/>
      <c r="P585" s="94"/>
      <c r="Q585" s="94"/>
      <c r="R585" s="94"/>
      <c r="S585" s="94"/>
      <c r="T585" s="94"/>
      <c r="U585" s="94"/>
      <c r="V585" s="94"/>
    </row>
    <row r="586" spans="1:22" ht="13.5" customHeight="1" x14ac:dyDescent="0.2">
      <c r="A586" s="1554"/>
      <c r="B586" s="1222" t="s">
        <v>1379</v>
      </c>
      <c r="F586" s="94"/>
      <c r="G586" s="292"/>
      <c r="H586" s="292"/>
      <c r="I586" s="292"/>
      <c r="J586" s="292"/>
      <c r="K586" s="292"/>
      <c r="L586" s="442"/>
      <c r="R586" s="94"/>
      <c r="S586" s="94"/>
      <c r="T586" s="94"/>
      <c r="U586" s="94"/>
      <c r="V586" s="94"/>
    </row>
    <row r="587" spans="1:22" ht="13.5" customHeight="1" thickBot="1" x14ac:dyDescent="0.25">
      <c r="A587" s="1554"/>
      <c r="B587" s="1337" t="s">
        <v>1582</v>
      </c>
      <c r="I587" s="94"/>
      <c r="J587" s="154"/>
      <c r="K587" s="154"/>
      <c r="L587" s="442"/>
      <c r="N587" s="94"/>
      <c r="O587" s="94"/>
      <c r="P587" s="304" t="s">
        <v>1248</v>
      </c>
      <c r="Q587" s="1272">
        <f ca="1">'Info Page'!H6+14</f>
        <v>42837.62944016204</v>
      </c>
      <c r="R587" s="94"/>
      <c r="S587" s="94"/>
      <c r="T587" s="94"/>
      <c r="U587" s="94"/>
      <c r="V587" s="94"/>
    </row>
    <row r="588" spans="1:22" x14ac:dyDescent="0.2">
      <c r="A588" s="1553"/>
      <c r="B588" s="1222" t="s">
        <v>1378</v>
      </c>
      <c r="I588" s="94"/>
      <c r="J588" s="154"/>
      <c r="K588" s="154"/>
      <c r="L588" s="442"/>
      <c r="M588" s="981" t="s">
        <v>1249</v>
      </c>
      <c r="N588" s="502"/>
      <c r="O588" s="502"/>
      <c r="P588" s="502"/>
      <c r="Q588" s="502"/>
      <c r="R588" s="502"/>
      <c r="S588" s="502"/>
      <c r="T588" s="502"/>
      <c r="U588" s="503"/>
      <c r="V588" s="94"/>
    </row>
    <row r="589" spans="1:22" ht="13.5" customHeight="1" x14ac:dyDescent="0.2">
      <c r="A589" s="1555"/>
      <c r="B589" s="1222"/>
      <c r="C589" s="112"/>
      <c r="D589" s="112"/>
      <c r="E589" s="112"/>
      <c r="F589" s="112"/>
      <c r="G589" s="112"/>
      <c r="H589" s="112"/>
      <c r="I589" s="273"/>
      <c r="J589" s="286"/>
      <c r="K589" s="286"/>
      <c r="L589" s="442"/>
      <c r="M589" s="982" t="s">
        <v>1503</v>
      </c>
      <c r="N589" s="271"/>
      <c r="O589" s="271"/>
      <c r="P589" s="271"/>
      <c r="Q589" s="271"/>
      <c r="R589" s="271"/>
      <c r="S589" s="271"/>
      <c r="T589" s="271"/>
      <c r="U589" s="428"/>
      <c r="V589" s="94"/>
    </row>
    <row r="590" spans="1:22" ht="13.5" customHeight="1" x14ac:dyDescent="0.2">
      <c r="A590" s="1221" t="s">
        <v>888</v>
      </c>
      <c r="B590" s="1337"/>
      <c r="I590" s="94"/>
      <c r="J590" s="154"/>
      <c r="K590" s="154"/>
      <c r="L590" s="442"/>
      <c r="M590" s="982" t="s">
        <v>1251</v>
      </c>
      <c r="N590" s="271"/>
      <c r="O590" s="271"/>
      <c r="P590" s="271"/>
      <c r="Q590" s="271"/>
      <c r="R590" s="271"/>
      <c r="S590" s="271"/>
      <c r="T590" s="271"/>
      <c r="U590" s="428"/>
      <c r="V590" s="94"/>
    </row>
    <row r="591" spans="1:22" ht="13.5" customHeight="1" thickBot="1" x14ac:dyDescent="0.25">
      <c r="A591" s="1553"/>
      <c r="B591" s="1222" t="s">
        <v>1581</v>
      </c>
      <c r="L591" s="442"/>
      <c r="M591" s="983" t="s">
        <v>1250</v>
      </c>
      <c r="N591" s="440"/>
      <c r="O591" s="440"/>
      <c r="P591" s="440"/>
      <c r="Q591" s="440"/>
      <c r="R591" s="440"/>
      <c r="S591" s="440"/>
      <c r="T591" s="440"/>
      <c r="U591" s="513"/>
      <c r="V591" s="94"/>
    </row>
    <row r="592" spans="1:22" ht="13.5" customHeight="1" x14ac:dyDescent="0.2">
      <c r="A592" s="1554"/>
      <c r="B592" s="1222" t="s">
        <v>1782</v>
      </c>
      <c r="L592" s="442"/>
      <c r="N592" s="94"/>
      <c r="O592" s="94"/>
      <c r="P592" s="94"/>
      <c r="R592" s="94"/>
      <c r="S592" s="94"/>
      <c r="T592" s="94"/>
      <c r="U592" s="94"/>
      <c r="V592" s="94"/>
    </row>
    <row r="593" spans="1:22" ht="13.5" customHeight="1" x14ac:dyDescent="0.2">
      <c r="A593" s="1553"/>
      <c r="B593" s="1222" t="s">
        <v>1378</v>
      </c>
      <c r="L593" s="442"/>
      <c r="M593" s="94"/>
      <c r="N593" s="94"/>
      <c r="O593" s="94"/>
      <c r="P593" s="94"/>
      <c r="Q593" s="94"/>
      <c r="R593" s="94"/>
      <c r="S593" s="94"/>
      <c r="T593" s="94"/>
      <c r="U593" s="94"/>
      <c r="V593" s="94"/>
    </row>
    <row r="594" spans="1:22" ht="13.5" customHeight="1" x14ac:dyDescent="0.2">
      <c r="A594" s="1221" t="s">
        <v>1763</v>
      </c>
      <c r="L594" s="442"/>
      <c r="M594" s="94"/>
      <c r="N594" s="94"/>
      <c r="O594" s="94"/>
      <c r="P594" s="94"/>
      <c r="Q594" s="94"/>
      <c r="R594" s="94"/>
      <c r="S594" s="94"/>
      <c r="T594" s="94"/>
      <c r="U594" s="94"/>
      <c r="V594" s="94"/>
    </row>
    <row r="595" spans="1:22" ht="13.5" customHeight="1" x14ac:dyDescent="0.2">
      <c r="A595" s="1553"/>
      <c r="B595" s="1222" t="s">
        <v>1609</v>
      </c>
      <c r="C595" s="322"/>
      <c r="D595" s="322"/>
      <c r="E595" s="94"/>
      <c r="F595" s="94"/>
      <c r="G595" s="292"/>
      <c r="H595" s="846">
        <f>'Info Page'!D81</f>
        <v>0</v>
      </c>
      <c r="I595" s="322" t="s">
        <v>1611</v>
      </c>
      <c r="J595" s="292"/>
      <c r="L595" s="442"/>
      <c r="M595" s="94"/>
      <c r="N595" s="94"/>
      <c r="O595" s="94"/>
      <c r="P595" s="94"/>
      <c r="Q595" s="94"/>
      <c r="R595" s="94"/>
      <c r="S595" s="94"/>
      <c r="T595" s="94"/>
      <c r="U595" s="94"/>
      <c r="V595" s="94"/>
    </row>
    <row r="596" spans="1:22" ht="13.5" customHeight="1" x14ac:dyDescent="0.25">
      <c r="A596" s="1553"/>
      <c r="B596" s="1222" t="s">
        <v>1376</v>
      </c>
      <c r="L596" s="442"/>
      <c r="M596" s="94"/>
      <c r="N596" s="94"/>
      <c r="O596" s="94"/>
      <c r="P596" s="94"/>
      <c r="Q596" s="980" t="s">
        <v>1309</v>
      </c>
      <c r="R596" s="94"/>
      <c r="S596" s="94"/>
      <c r="T596" s="94"/>
      <c r="U596" s="94"/>
      <c r="V596" s="94"/>
    </row>
    <row r="597" spans="1:22" ht="13.5" customHeight="1" x14ac:dyDescent="0.2">
      <c r="A597" s="1554"/>
      <c r="B597" s="1222" t="s">
        <v>1100</v>
      </c>
      <c r="L597" s="442"/>
      <c r="M597" s="94"/>
      <c r="N597" s="94"/>
      <c r="O597" s="94"/>
      <c r="P597" s="94"/>
      <c r="Q597" s="94"/>
      <c r="R597" s="94"/>
      <c r="S597" s="94"/>
      <c r="T597" s="94"/>
      <c r="U597" s="94"/>
      <c r="V597" s="94"/>
    </row>
    <row r="598" spans="1:22" ht="13.5" customHeight="1" x14ac:dyDescent="0.2">
      <c r="A598" s="1553"/>
      <c r="B598" s="1222" t="s">
        <v>1783</v>
      </c>
      <c r="L598" s="442"/>
      <c r="M598" s="94"/>
      <c r="N598" s="94"/>
      <c r="O598" s="94"/>
      <c r="P598" s="94"/>
      <c r="Q598" s="94"/>
      <c r="R598" s="94"/>
      <c r="S598" s="94"/>
      <c r="T598" s="94"/>
      <c r="U598" s="94"/>
      <c r="V598" s="94"/>
    </row>
    <row r="599" spans="1:22" ht="13.5" customHeight="1" x14ac:dyDescent="0.2">
      <c r="A599" s="314"/>
      <c r="B599" s="1222" t="s">
        <v>1782</v>
      </c>
      <c r="I599" s="154"/>
      <c r="J599" s="154"/>
      <c r="L599" s="442"/>
      <c r="M599" s="94"/>
      <c r="N599" s="94"/>
      <c r="O599" s="94"/>
      <c r="P599" s="94"/>
      <c r="Q599" s="94"/>
      <c r="R599" s="94"/>
      <c r="S599" s="94"/>
      <c r="T599" s="94"/>
      <c r="U599" s="94"/>
      <c r="V599" s="94"/>
    </row>
    <row r="600" spans="1:22" ht="13.5" customHeight="1" x14ac:dyDescent="0.2"/>
    <row r="601" spans="1:22" ht="13.5" customHeight="1" x14ac:dyDescent="0.2">
      <c r="A601" s="777" t="s">
        <v>999</v>
      </c>
    </row>
    <row r="602" spans="1:22" ht="13.5" customHeight="1" x14ac:dyDescent="0.2"/>
    <row r="603" spans="1:22" ht="15.75" customHeight="1" x14ac:dyDescent="0.2">
      <c r="B603" s="445" t="s">
        <v>307</v>
      </c>
      <c r="C603" s="457"/>
      <c r="D603" s="457"/>
      <c r="E603" s="457"/>
      <c r="F603" s="364"/>
      <c r="G603" s="445" t="s">
        <v>346</v>
      </c>
      <c r="H603" s="364"/>
    </row>
    <row r="604" spans="1:22" x14ac:dyDescent="0.2">
      <c r="A604" s="442"/>
      <c r="I604" s="154"/>
      <c r="J604" s="154"/>
    </row>
    <row r="605" spans="1:22" x14ac:dyDescent="0.2">
      <c r="A605" s="442"/>
      <c r="B605" s="445" t="s">
        <v>307</v>
      </c>
      <c r="C605" s="457"/>
      <c r="D605" s="457"/>
      <c r="E605" s="457"/>
      <c r="F605" s="364"/>
      <c r="G605" s="445" t="s">
        <v>346</v>
      </c>
      <c r="H605" s="364"/>
    </row>
    <row r="606" spans="1:22" ht="17.25" customHeight="1" x14ac:dyDescent="0.2"/>
    <row r="607" spans="1:22" x14ac:dyDescent="0.2">
      <c r="A607" s="1470" t="s">
        <v>1579</v>
      </c>
      <c r="C607" s="437"/>
      <c r="D607" s="437"/>
      <c r="E607" s="460" t="s">
        <v>564</v>
      </c>
      <c r="F607" s="461"/>
      <c r="G607" s="614"/>
      <c r="H607" s="463" t="s">
        <v>346</v>
      </c>
      <c r="I607" s="461"/>
      <c r="J607" s="448">
        <f>'Info Page'!C56</f>
        <v>42824</v>
      </c>
    </row>
    <row r="608" spans="1:22" ht="16.5" customHeight="1" x14ac:dyDescent="0.2">
      <c r="A608" s="1471" t="s">
        <v>1580</v>
      </c>
      <c r="E608" s="1234" t="s">
        <v>562</v>
      </c>
      <c r="I608" s="464" t="s">
        <v>389</v>
      </c>
      <c r="J608" s="465">
        <v>40653</v>
      </c>
    </row>
    <row r="609" spans="1:22" x14ac:dyDescent="0.2">
      <c r="A609" s="362"/>
      <c r="L609" s="5"/>
      <c r="S609" s="494"/>
      <c r="T609" s="495"/>
    </row>
    <row r="610" spans="1:22" x14ac:dyDescent="0.2">
      <c r="A610" s="362"/>
      <c r="F610" s="303" t="s">
        <v>198</v>
      </c>
      <c r="G610" s="1786">
        <f>'Info Page'!D84</f>
        <v>0</v>
      </c>
      <c r="H610" s="1786"/>
      <c r="I610" s="1786"/>
      <c r="J610" s="303" t="s">
        <v>642</v>
      </c>
      <c r="K610" s="364">
        <f>'Info Page'!D82</f>
        <v>0</v>
      </c>
      <c r="L610" s="5"/>
    </row>
    <row r="611" spans="1:22" x14ac:dyDescent="0.2">
      <c r="A611" s="362"/>
      <c r="F611" s="303" t="s">
        <v>643</v>
      </c>
      <c r="G611" s="449">
        <f>'Info Page'!D81</f>
        <v>0</v>
      </c>
      <c r="H611" s="399">
        <f>'Info Page'!D79</f>
        <v>0</v>
      </c>
      <c r="I611" s="154"/>
      <c r="J611" s="303" t="s">
        <v>170</v>
      </c>
      <c r="K611" s="364">
        <f>'Info Page'!D65</f>
        <v>0</v>
      </c>
      <c r="L611" s="5"/>
    </row>
    <row r="612" spans="1:22" x14ac:dyDescent="0.2">
      <c r="A612" s="446"/>
      <c r="F612" s="154"/>
      <c r="G612" s="450" t="s">
        <v>481</v>
      </c>
      <c r="H612" s="451" t="s">
        <v>358</v>
      </c>
      <c r="I612" s="154"/>
      <c r="J612" s="154"/>
      <c r="K612" s="154"/>
      <c r="L612" s="5"/>
    </row>
    <row r="613" spans="1:22" x14ac:dyDescent="0.2">
      <c r="A613" s="362"/>
      <c r="L613" s="5"/>
    </row>
    <row r="614" spans="1:22" ht="26.25" x14ac:dyDescent="0.4">
      <c r="A614" s="1856"/>
      <c r="B614" s="1856"/>
      <c r="C614" s="1856"/>
      <c r="D614" s="1856"/>
      <c r="E614" s="1856"/>
      <c r="F614" s="1856"/>
      <c r="G614" s="1856"/>
      <c r="H614" s="1856"/>
      <c r="I614" s="112"/>
      <c r="J614" s="112"/>
      <c r="K614" s="112"/>
      <c r="L614" s="5"/>
    </row>
    <row r="615" spans="1:22" ht="25.5" x14ac:dyDescent="0.35">
      <c r="A615" s="1864"/>
      <c r="B615" s="1864"/>
      <c r="C615" s="1864"/>
      <c r="D615" s="1864"/>
      <c r="E615" s="1864"/>
      <c r="F615" s="1864"/>
      <c r="G615" s="1864"/>
      <c r="H615" s="1864"/>
      <c r="I615" s="112"/>
      <c r="J615" s="112"/>
      <c r="K615" s="112"/>
      <c r="L615" s="5"/>
      <c r="Q615" s="496" t="s">
        <v>1106</v>
      </c>
      <c r="U615" s="67"/>
    </row>
    <row r="616" spans="1:22" x14ac:dyDescent="0.2">
      <c r="A616" s="112"/>
      <c r="B616" s="112"/>
      <c r="C616" s="112"/>
      <c r="D616" s="112"/>
      <c r="E616" s="112"/>
      <c r="F616" s="112"/>
      <c r="G616" s="112"/>
      <c r="H616" s="112"/>
      <c r="I616" s="286"/>
      <c r="J616" s="286"/>
      <c r="K616" s="286"/>
      <c r="L616" s="5"/>
      <c r="Q616" s="1229" t="s">
        <v>1114</v>
      </c>
    </row>
    <row r="617" spans="1:22" ht="18" customHeight="1" x14ac:dyDescent="0.35">
      <c r="A617" s="1867"/>
      <c r="B617" s="1868"/>
      <c r="C617" s="112"/>
      <c r="D617" s="112"/>
      <c r="E617" s="112"/>
      <c r="F617" s="112"/>
      <c r="G617" s="112"/>
      <c r="H617" s="112"/>
      <c r="I617" s="286"/>
      <c r="J617" s="286"/>
      <c r="K617" s="286"/>
      <c r="L617" s="94"/>
      <c r="M617" s="94"/>
      <c r="N617" s="94"/>
      <c r="O617" s="94"/>
      <c r="P617" s="94"/>
      <c r="R617" s="94"/>
      <c r="S617" s="94"/>
      <c r="T617" s="497"/>
      <c r="U617" s="94"/>
      <c r="V617" s="94"/>
    </row>
    <row r="618" spans="1:22" ht="18.75" x14ac:dyDescent="0.3">
      <c r="A618" s="1204"/>
      <c r="B618" s="112"/>
      <c r="C618" s="112"/>
      <c r="D618" s="112"/>
      <c r="E618" s="112"/>
      <c r="F618" s="112"/>
      <c r="G618" s="112"/>
      <c r="H618" s="112"/>
      <c r="I618" s="286"/>
      <c r="J618" s="286"/>
      <c r="K618" s="286"/>
      <c r="L618" s="94" t="s">
        <v>642</v>
      </c>
      <c r="M618" s="466">
        <f>'Info Page'!D82</f>
        <v>0</v>
      </c>
      <c r="N618" s="94"/>
      <c r="O618" s="94"/>
      <c r="P618" s="94"/>
      <c r="Q618" s="94"/>
      <c r="R618" s="94"/>
      <c r="S618" s="94"/>
      <c r="T618" s="101"/>
      <c r="U618" s="498"/>
      <c r="V618" s="94"/>
    </row>
    <row r="619" spans="1:22" ht="19.5" thickBot="1" x14ac:dyDescent="0.35">
      <c r="A619" s="1204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94"/>
      <c r="M619" s="94"/>
      <c r="N619" s="94"/>
      <c r="O619" s="94"/>
      <c r="P619" s="94"/>
      <c r="Q619" s="94"/>
      <c r="R619" s="94"/>
      <c r="S619" s="94"/>
      <c r="T619" s="101"/>
      <c r="U619" s="94"/>
      <c r="V619" s="94"/>
    </row>
    <row r="620" spans="1:22" ht="19.5" thickBot="1" x14ac:dyDescent="0.35">
      <c r="A620" s="1204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203" t="s">
        <v>1107</v>
      </c>
      <c r="M620" s="868"/>
      <c r="N620" s="868"/>
      <c r="O620" s="868"/>
      <c r="P620" s="868"/>
      <c r="Q620" s="869"/>
      <c r="R620" s="869"/>
      <c r="S620" s="869"/>
      <c r="T620" s="869"/>
      <c r="U620" s="870"/>
      <c r="V620" s="94"/>
    </row>
    <row r="621" spans="1:22" ht="18.75" x14ac:dyDescent="0.3">
      <c r="A621" s="1204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94"/>
      <c r="M621" s="94"/>
      <c r="N621" s="94"/>
      <c r="O621" s="94"/>
      <c r="P621" s="94"/>
      <c r="Q621" s="534" t="s">
        <v>697</v>
      </c>
      <c r="R621" s="500"/>
      <c r="S621" s="501"/>
      <c r="T621" s="502"/>
      <c r="U621" s="502"/>
      <c r="V621" s="503"/>
    </row>
    <row r="622" spans="1:22" ht="18.75" x14ac:dyDescent="0.3">
      <c r="A622" s="1204"/>
      <c r="B622" s="112"/>
      <c r="C622" s="112"/>
      <c r="D622" s="112"/>
      <c r="E622" s="112"/>
      <c r="F622" s="112"/>
      <c r="G622" s="112"/>
      <c r="H622" s="112"/>
      <c r="I622" s="286"/>
      <c r="J622" s="419"/>
      <c r="K622" s="288"/>
      <c r="L622" s="94"/>
      <c r="M622" s="94"/>
      <c r="N622" s="94"/>
      <c r="O622" s="94"/>
      <c r="P622" s="94"/>
      <c r="Q622" s="393"/>
      <c r="R622" s="478"/>
      <c r="S622" s="535"/>
      <c r="T622" s="294"/>
      <c r="U622" s="504"/>
      <c r="V622" s="428"/>
    </row>
    <row r="623" spans="1:22" x14ac:dyDescent="0.2">
      <c r="A623" s="112"/>
      <c r="B623" s="112"/>
      <c r="C623" s="112"/>
      <c r="D623" s="112"/>
      <c r="E623" s="112"/>
      <c r="F623" s="112"/>
      <c r="G623" s="112"/>
      <c r="H623" s="112"/>
      <c r="I623" s="286"/>
      <c r="J623" s="286"/>
      <c r="K623" s="286"/>
      <c r="L623" s="94" t="s">
        <v>231</v>
      </c>
      <c r="M623" s="1783">
        <f>'Info Page'!C28</f>
        <v>0</v>
      </c>
      <c r="N623" s="1783"/>
      <c r="O623" s="1783"/>
      <c r="P623" s="1784"/>
      <c r="Q623" s="1785">
        <f>PAINTSELECTION</f>
        <v>0</v>
      </c>
      <c r="R623" s="1699"/>
      <c r="S623" s="1699"/>
      <c r="T623" s="1699"/>
      <c r="U623" s="889"/>
      <c r="V623" s="428"/>
    </row>
    <row r="624" spans="1:22" ht="18.75" x14ac:dyDescent="0.3">
      <c r="A624" s="1869"/>
      <c r="B624" s="1868"/>
      <c r="C624" s="1205"/>
      <c r="D624" s="1206"/>
      <c r="E624" s="1205"/>
      <c r="F624" s="1205"/>
      <c r="G624" s="1205"/>
      <c r="H624" s="1205"/>
      <c r="I624" s="1207"/>
      <c r="J624" s="1207"/>
      <c r="K624" s="1207"/>
      <c r="L624" s="94"/>
      <c r="M624" s="341"/>
      <c r="N624" s="341"/>
      <c r="O624" s="94"/>
      <c r="P624" s="94"/>
      <c r="Q624" s="393"/>
      <c r="R624" s="485"/>
      <c r="S624" s="291"/>
      <c r="T624" s="508"/>
      <c r="U624" s="889"/>
      <c r="V624" s="428"/>
    </row>
    <row r="625" spans="1:22" ht="18.75" x14ac:dyDescent="0.3">
      <c r="A625" s="1204"/>
      <c r="B625" s="112"/>
      <c r="C625" s="112"/>
      <c r="D625" s="112"/>
      <c r="E625" s="112"/>
      <c r="F625" s="112"/>
      <c r="G625" s="112"/>
      <c r="H625" s="112"/>
      <c r="I625" s="286"/>
      <c r="J625" s="286"/>
      <c r="K625" s="286"/>
      <c r="L625" s="94" t="s">
        <v>232</v>
      </c>
      <c r="M625" s="341"/>
      <c r="N625" s="1783">
        <f>'Info Page'!D84</f>
        <v>0</v>
      </c>
      <c r="O625" s="1783"/>
      <c r="P625" s="1784"/>
      <c r="Q625" s="393"/>
      <c r="R625" s="478"/>
      <c r="S625" s="973" t="s">
        <v>1236</v>
      </c>
      <c r="T625" s="1777">
        <f>E190</f>
        <v>0</v>
      </c>
      <c r="U625" s="1777"/>
      <c r="V625" s="1778"/>
    </row>
    <row r="626" spans="1:22" ht="18.75" x14ac:dyDescent="0.3">
      <c r="A626" s="1204"/>
      <c r="B626" s="112"/>
      <c r="C626" s="112"/>
      <c r="D626" s="112"/>
      <c r="E626" s="112"/>
      <c r="F626" s="112"/>
      <c r="G626" s="112"/>
      <c r="H626" s="112"/>
      <c r="I626" s="286"/>
      <c r="J626" s="286"/>
      <c r="K626" s="286"/>
      <c r="L626" s="94"/>
      <c r="M626" s="341"/>
      <c r="N626" s="509"/>
      <c r="O626" s="94"/>
      <c r="P626" s="94"/>
      <c r="Q626" s="393"/>
      <c r="R626" s="485"/>
      <c r="S626" s="973" t="s">
        <v>1237</v>
      </c>
      <c r="T626" s="1777">
        <f>E191</f>
        <v>0</v>
      </c>
      <c r="U626" s="1777"/>
      <c r="V626" s="1778"/>
    </row>
    <row r="627" spans="1:22" x14ac:dyDescent="0.2">
      <c r="A627" s="112"/>
      <c r="B627" s="112"/>
      <c r="C627" s="112"/>
      <c r="D627" s="112"/>
      <c r="E627" s="112"/>
      <c r="F627" s="112"/>
      <c r="G627" s="112"/>
      <c r="H627" s="112"/>
      <c r="I627" s="286"/>
      <c r="J627" s="286"/>
      <c r="K627" s="286"/>
      <c r="L627" s="94" t="s">
        <v>447</v>
      </c>
      <c r="M627" s="341"/>
      <c r="N627" s="1783">
        <f>'Info Page'!D79</f>
        <v>0</v>
      </c>
      <c r="O627" s="1783"/>
      <c r="P627" s="1784"/>
      <c r="Q627" s="393"/>
      <c r="R627" s="319"/>
      <c r="S627" s="973" t="s">
        <v>1238</v>
      </c>
      <c r="T627" s="1777">
        <f>H192</f>
        <v>0</v>
      </c>
      <c r="U627" s="1777"/>
      <c r="V627" s="1778"/>
    </row>
    <row r="628" spans="1:22" ht="21" x14ac:dyDescent="0.35">
      <c r="A628" s="1208"/>
      <c r="B628" s="112"/>
      <c r="C628" s="112"/>
      <c r="D628" s="112"/>
      <c r="E628" s="112"/>
      <c r="F628" s="112"/>
      <c r="G628" s="112"/>
      <c r="H628" s="112"/>
      <c r="I628" s="286"/>
      <c r="J628" s="286"/>
      <c r="K628" s="286"/>
      <c r="L628" s="94"/>
      <c r="M628" s="341"/>
      <c r="N628" s="509"/>
      <c r="O628" s="94"/>
      <c r="P628" s="94"/>
      <c r="Q628" s="393"/>
      <c r="R628" s="478"/>
      <c r="S628" s="973" t="s">
        <v>1235</v>
      </c>
      <c r="T628" s="1777">
        <f>E194</f>
        <v>0</v>
      </c>
      <c r="U628" s="1777"/>
      <c r="V628" s="1778"/>
    </row>
    <row r="629" spans="1:22" ht="18.75" x14ac:dyDescent="0.3">
      <c r="A629" s="1204"/>
      <c r="B629" s="112"/>
      <c r="C629" s="112"/>
      <c r="D629" s="112"/>
      <c r="E629" s="112"/>
      <c r="F629" s="112"/>
      <c r="G629" s="112"/>
      <c r="H629" s="112"/>
      <c r="I629" s="286"/>
      <c r="J629" s="286"/>
      <c r="K629" s="286"/>
      <c r="L629" s="94" t="s">
        <v>418</v>
      </c>
      <c r="M629" s="341"/>
      <c r="N629" s="1783">
        <f>'Info Page'!D80</f>
        <v>0</v>
      </c>
      <c r="O629" s="1783"/>
      <c r="P629" s="1784"/>
      <c r="Q629" s="393"/>
      <c r="R629" s="539"/>
      <c r="S629" s="973" t="s">
        <v>1234</v>
      </c>
      <c r="T629" s="1777">
        <f>E195</f>
        <v>0</v>
      </c>
      <c r="U629" s="1777"/>
      <c r="V629" s="1778"/>
    </row>
    <row r="630" spans="1:22" ht="18.75" x14ac:dyDescent="0.3">
      <c r="A630" s="1204"/>
      <c r="B630" s="112"/>
      <c r="C630" s="112"/>
      <c r="D630" s="112"/>
      <c r="E630" s="112"/>
      <c r="F630" s="112"/>
      <c r="G630" s="112"/>
      <c r="H630" s="112"/>
      <c r="I630" s="286"/>
      <c r="J630" s="286"/>
      <c r="K630" s="286"/>
      <c r="L630" s="94"/>
      <c r="M630" s="510">
        <f>'Info Page'!D325</f>
        <v>0</v>
      </c>
      <c r="N630" s="94"/>
      <c r="O630" s="94"/>
      <c r="P630" s="94"/>
      <c r="Q630" s="580"/>
      <c r="R630" s="540"/>
      <c r="S630" s="973" t="s">
        <v>569</v>
      </c>
      <c r="T630" s="1777">
        <f>E196</f>
        <v>0</v>
      </c>
      <c r="U630" s="1777"/>
      <c r="V630" s="1778"/>
    </row>
    <row r="631" spans="1:22" ht="13.5" thickBot="1" x14ac:dyDescent="0.25">
      <c r="A631" s="112"/>
      <c r="B631" s="112"/>
      <c r="C631" s="112"/>
      <c r="D631" s="112"/>
      <c r="E631" s="112"/>
      <c r="F631" s="112"/>
      <c r="G631" s="112"/>
      <c r="H631" s="112"/>
      <c r="I631" s="286"/>
      <c r="J631" s="286"/>
      <c r="K631" s="286"/>
      <c r="L631" s="5"/>
      <c r="P631" s="511"/>
      <c r="Q631" s="393"/>
      <c r="R631" s="835"/>
      <c r="S631" s="294"/>
      <c r="T631" s="504"/>
      <c r="U631" s="271"/>
      <c r="V631" s="428"/>
    </row>
    <row r="632" spans="1:22" ht="21" x14ac:dyDescent="0.35">
      <c r="A632" s="1208"/>
      <c r="B632" s="112"/>
      <c r="C632" s="112"/>
      <c r="D632" s="112"/>
      <c r="E632" s="112"/>
      <c r="F632" s="112"/>
      <c r="G632" s="112"/>
      <c r="H632" s="112"/>
      <c r="I632" s="286"/>
      <c r="J632" s="286"/>
      <c r="K632" s="286"/>
      <c r="L632" s="876" t="s">
        <v>759</v>
      </c>
      <c r="M632" s="871"/>
      <c r="N632" s="94"/>
      <c r="O632" s="511"/>
      <c r="P632" s="511"/>
      <c r="Q632" s="1230" t="s">
        <v>1346</v>
      </c>
      <c r="R632" s="869"/>
      <c r="S632" s="869"/>
      <c r="T632" s="869"/>
      <c r="U632" s="869"/>
      <c r="V632" s="870"/>
    </row>
    <row r="633" spans="1:22" ht="18.75" x14ac:dyDescent="0.3">
      <c r="A633" s="1209"/>
      <c r="B633" s="112"/>
      <c r="C633" s="112"/>
      <c r="D633" s="112"/>
      <c r="E633" s="112"/>
      <c r="F633" s="112"/>
      <c r="G633" s="112"/>
      <c r="H633" s="112"/>
      <c r="I633" s="286"/>
      <c r="J633" s="286"/>
      <c r="K633" s="286"/>
      <c r="L633" s="298">
        <f>FINISHEDBSMT</f>
        <v>0</v>
      </c>
      <c r="N633" s="514"/>
      <c r="O633" s="511"/>
      <c r="P633" s="94"/>
      <c r="Q633" s="1231" t="s">
        <v>1347</v>
      </c>
      <c r="R633" s="974"/>
      <c r="S633" s="974"/>
      <c r="T633" s="975"/>
      <c r="U633" s="975"/>
      <c r="V633" s="976"/>
    </row>
    <row r="634" spans="1:22" ht="19.5" thickBot="1" x14ac:dyDescent="0.35">
      <c r="A634" s="1204"/>
      <c r="B634" s="112"/>
      <c r="C634" s="112"/>
      <c r="D634" s="112"/>
      <c r="E634" s="112"/>
      <c r="F634" s="112"/>
      <c r="G634" s="112"/>
      <c r="H634" s="112"/>
      <c r="I634" s="286"/>
      <c r="J634" s="286"/>
      <c r="K634" s="286"/>
      <c r="L634" s="442"/>
      <c r="M634" s="94"/>
      <c r="N634" s="511"/>
      <c r="O634" s="494" t="s">
        <v>1108</v>
      </c>
      <c r="P634" s="637">
        <f>'Info Page'!D65</f>
        <v>0</v>
      </c>
      <c r="Q634" s="1232" t="s">
        <v>1239</v>
      </c>
      <c r="R634" s="872"/>
      <c r="S634" s="872"/>
      <c r="T634" s="872"/>
      <c r="U634" s="872"/>
      <c r="V634" s="890"/>
    </row>
    <row r="635" spans="1:22" ht="18.75" x14ac:dyDescent="0.3">
      <c r="A635" s="1204"/>
      <c r="B635" s="112"/>
      <c r="C635" s="112"/>
      <c r="D635" s="112"/>
      <c r="E635" s="112"/>
      <c r="F635" s="112"/>
      <c r="G635" s="112"/>
      <c r="H635" s="112"/>
      <c r="I635" s="286"/>
      <c r="J635" s="286"/>
      <c r="K635" s="286"/>
      <c r="L635" s="442"/>
      <c r="M635" s="94"/>
      <c r="N635" s="94"/>
      <c r="O635" s="494" t="s">
        <v>216</v>
      </c>
      <c r="P635" s="549">
        <f ca="1">'Info Page'!H6</f>
        <v>42823.62944016204</v>
      </c>
      <c r="Q635" s="94"/>
      <c r="R635" s="298"/>
      <c r="S635" s="298"/>
      <c r="T635" s="94"/>
      <c r="U635" s="298"/>
      <c r="V635" s="94"/>
    </row>
    <row r="636" spans="1:22" ht="18.75" x14ac:dyDescent="0.3">
      <c r="A636" s="1204"/>
      <c r="B636" s="112"/>
      <c r="C636" s="112"/>
      <c r="D636" s="112"/>
      <c r="E636" s="112"/>
      <c r="F636" s="112"/>
      <c r="G636" s="112"/>
      <c r="H636" s="112"/>
      <c r="I636" s="286"/>
      <c r="J636" s="286"/>
      <c r="K636" s="286"/>
      <c r="L636" s="442"/>
      <c r="M636" s="94"/>
      <c r="N636" s="94"/>
      <c r="O636" s="94"/>
      <c r="P636" s="548"/>
      <c r="Q636" s="94"/>
      <c r="R636" s="94"/>
      <c r="S636" s="94"/>
      <c r="T636" s="94"/>
      <c r="U636" s="94"/>
      <c r="V636" s="94"/>
    </row>
    <row r="637" spans="1:22" x14ac:dyDescent="0.2">
      <c r="A637" s="112"/>
      <c r="B637" s="112"/>
      <c r="C637" s="112"/>
      <c r="D637" s="112"/>
      <c r="E637" s="112"/>
      <c r="F637" s="112"/>
      <c r="G637" s="112"/>
      <c r="H637" s="112"/>
      <c r="I637" s="286"/>
      <c r="J637" s="286"/>
      <c r="K637" s="286"/>
      <c r="L637" s="442"/>
      <c r="M637" s="94"/>
      <c r="N637" s="494" t="s">
        <v>886</v>
      </c>
      <c r="O637" s="1779">
        <f>'Info Page'!C6</f>
        <v>0</v>
      </c>
      <c r="P637" s="1779"/>
      <c r="Q637" s="1779"/>
      <c r="R637" s="94"/>
      <c r="S637" s="94"/>
      <c r="T637" s="94"/>
      <c r="U637" s="94"/>
      <c r="V637" s="94"/>
    </row>
    <row r="638" spans="1:22" ht="4.5" customHeight="1" x14ac:dyDescent="0.2">
      <c r="A638" s="112"/>
      <c r="B638" s="112"/>
      <c r="C638" s="112"/>
      <c r="D638" s="112"/>
      <c r="E638" s="112"/>
      <c r="F638" s="112"/>
      <c r="G638" s="112"/>
      <c r="H638" s="112"/>
      <c r="I638" s="286"/>
      <c r="J638" s="286"/>
      <c r="K638" s="286"/>
      <c r="L638" s="442"/>
      <c r="M638" s="94"/>
      <c r="N638" s="551"/>
      <c r="O638" s="94"/>
      <c r="P638" s="94"/>
      <c r="Q638" s="442"/>
      <c r="R638" s="94"/>
      <c r="S638" s="94"/>
      <c r="T638" s="94"/>
      <c r="U638" s="94"/>
      <c r="V638" s="94"/>
    </row>
    <row r="639" spans="1:22" ht="26.25" x14ac:dyDescent="0.3">
      <c r="A639" s="1210"/>
      <c r="B639" s="112"/>
      <c r="C639" s="112"/>
      <c r="D639" s="112"/>
      <c r="E639" s="112"/>
      <c r="F639" s="112"/>
      <c r="G639" s="112"/>
      <c r="H639" s="112"/>
      <c r="I639" s="286"/>
      <c r="J639" s="286"/>
      <c r="K639" s="286"/>
      <c r="L639" s="442"/>
      <c r="M639" s="94"/>
      <c r="Q639" s="888" t="s">
        <v>1115</v>
      </c>
      <c r="R639" s="94"/>
      <c r="S639" s="94"/>
      <c r="T639" s="94"/>
      <c r="U639" s="94"/>
      <c r="V639" s="94"/>
    </row>
    <row r="640" spans="1:22" ht="18.75" x14ac:dyDescent="0.3">
      <c r="A640" s="1210"/>
      <c r="B640" s="112"/>
      <c r="C640" s="112"/>
      <c r="D640" s="112"/>
      <c r="E640" s="112"/>
      <c r="F640" s="112"/>
      <c r="G640" s="112"/>
      <c r="H640" s="112"/>
      <c r="I640" s="286"/>
      <c r="J640" s="286"/>
      <c r="K640" s="286"/>
      <c r="L640" s="442"/>
      <c r="M640" s="94"/>
      <c r="N640" s="94"/>
      <c r="O640" s="94"/>
      <c r="Q640" s="882" t="s">
        <v>1116</v>
      </c>
      <c r="R640" s="887" t="s">
        <v>1229</v>
      </c>
      <c r="S640" s="94"/>
      <c r="T640" s="94"/>
      <c r="U640" s="94"/>
      <c r="V640" s="98"/>
    </row>
    <row r="641" spans="1:22" ht="18" customHeight="1" x14ac:dyDescent="0.25">
      <c r="A641" s="1211"/>
      <c r="B641" s="112"/>
      <c r="C641" s="112"/>
      <c r="D641" s="112"/>
      <c r="E641" s="112"/>
      <c r="F641" s="112"/>
      <c r="G641" s="112"/>
      <c r="H641" s="112"/>
      <c r="I641" s="286"/>
      <c r="J641" s="286"/>
      <c r="K641" s="286"/>
      <c r="L641" s="552"/>
      <c r="M641" s="94"/>
      <c r="N641" s="94"/>
      <c r="R641" s="883" t="s">
        <v>1231</v>
      </c>
      <c r="S641" s="94"/>
      <c r="T641" s="94"/>
      <c r="U641" s="94"/>
      <c r="V641" s="272"/>
    </row>
    <row r="642" spans="1:22" ht="20.25" customHeight="1" x14ac:dyDescent="0.25">
      <c r="A642" s="1212"/>
      <c r="B642" s="112"/>
      <c r="C642" s="112"/>
      <c r="D642" s="1213"/>
      <c r="E642" s="1213"/>
      <c r="F642" s="112"/>
      <c r="G642" s="112"/>
      <c r="H642" s="112"/>
      <c r="I642" s="286"/>
      <c r="J642" s="286"/>
      <c r="K642" s="286"/>
      <c r="L642" s="5"/>
      <c r="R642" s="886" t="s">
        <v>1230</v>
      </c>
      <c r="V642" s="272"/>
    </row>
    <row r="643" spans="1:22" ht="11.25" customHeight="1" thickBot="1" x14ac:dyDescent="0.25">
      <c r="A643" s="112"/>
      <c r="B643" s="112"/>
      <c r="C643" s="112"/>
      <c r="D643" s="112"/>
      <c r="E643" s="112"/>
      <c r="F643" s="112"/>
      <c r="G643" s="112"/>
      <c r="H643" s="112"/>
      <c r="I643" s="286"/>
      <c r="J643" s="286"/>
      <c r="K643" s="286"/>
      <c r="L643" s="5"/>
      <c r="V643" s="272"/>
    </row>
    <row r="644" spans="1:22" ht="13.5" customHeight="1" x14ac:dyDescent="0.25">
      <c r="A644" s="1212"/>
      <c r="B644" s="112"/>
      <c r="C644" s="112"/>
      <c r="D644" s="112"/>
      <c r="E644" s="112"/>
      <c r="F644" s="112"/>
      <c r="G644" s="112"/>
      <c r="H644" s="112"/>
      <c r="I644" s="286"/>
      <c r="J644" s="286"/>
      <c r="K644" s="286"/>
      <c r="L644" s="94"/>
      <c r="M644" s="578"/>
      <c r="N644" s="579"/>
      <c r="O644" s="579"/>
      <c r="P644" s="579"/>
      <c r="Q644" s="579"/>
      <c r="R644" s="579"/>
      <c r="S644" s="579"/>
      <c r="T644" s="579"/>
      <c r="U644" s="686"/>
      <c r="V644" s="272"/>
    </row>
    <row r="645" spans="1:22" ht="19.5" x14ac:dyDescent="0.3">
      <c r="A645" s="112"/>
      <c r="B645" s="112"/>
      <c r="C645" s="112"/>
      <c r="D645" s="112"/>
      <c r="E645" s="112"/>
      <c r="F645" s="112"/>
      <c r="G645" s="112"/>
      <c r="H645" s="112"/>
      <c r="I645" s="286"/>
      <c r="J645" s="286"/>
      <c r="K645" s="286"/>
      <c r="L645" s="94"/>
      <c r="M645" s="393"/>
      <c r="N645" s="271"/>
      <c r="O645" s="271"/>
      <c r="P645" s="2"/>
      <c r="Q645" s="966" t="s">
        <v>1109</v>
      </c>
      <c r="R645" s="271"/>
      <c r="S645" s="271"/>
      <c r="T645" s="271"/>
      <c r="U645" s="594"/>
      <c r="V645" s="272"/>
    </row>
    <row r="646" spans="1:22" ht="15.75" x14ac:dyDescent="0.25">
      <c r="A646" s="1212"/>
      <c r="B646" s="112"/>
      <c r="C646" s="112"/>
      <c r="D646" s="112"/>
      <c r="E646" s="112"/>
      <c r="F646" s="112"/>
      <c r="G646" s="112"/>
      <c r="H646" s="112"/>
      <c r="I646" s="286"/>
      <c r="J646" s="286"/>
      <c r="K646" s="286"/>
      <c r="L646" s="94"/>
      <c r="M646" s="580"/>
      <c r="N646" s="2"/>
      <c r="O646" s="271"/>
      <c r="P646" s="271"/>
      <c r="Q646" s="271"/>
      <c r="R646" s="271"/>
      <c r="S646" s="271"/>
      <c r="T646" s="271"/>
      <c r="U646" s="594"/>
      <c r="V646" s="272"/>
    </row>
    <row r="647" spans="1:22" x14ac:dyDescent="0.2">
      <c r="A647" s="44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393"/>
      <c r="N647" s="271"/>
      <c r="O647" s="271"/>
      <c r="P647" s="271"/>
      <c r="Q647" s="271"/>
      <c r="R647" s="271"/>
      <c r="S647" s="271"/>
      <c r="T647" s="271"/>
      <c r="U647" s="594"/>
      <c r="V647" s="273"/>
    </row>
    <row r="648" spans="1:22" ht="14.25" customHeight="1" x14ac:dyDescent="0.3">
      <c r="A648" s="44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8"/>
      <c r="M648" s="393"/>
      <c r="N648" s="2"/>
      <c r="O648" s="2"/>
      <c r="P648" s="2"/>
      <c r="Q648" s="595" t="s">
        <v>1110</v>
      </c>
      <c r="R648" s="422"/>
      <c r="S648" s="873"/>
      <c r="T648" s="271"/>
      <c r="U648" s="594"/>
      <c r="V648" s="272"/>
    </row>
    <row r="649" spans="1:22" ht="15" customHeight="1" x14ac:dyDescent="0.2">
      <c r="A649" s="44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M649" s="877"/>
      <c r="N649" s="2"/>
      <c r="O649" s="2"/>
      <c r="P649" s="2"/>
      <c r="Q649" s="272"/>
      <c r="R649" s="554" t="s">
        <v>786</v>
      </c>
      <c r="S649" s="554"/>
      <c r="T649" s="272"/>
      <c r="U649" s="594"/>
      <c r="V649" s="272"/>
    </row>
    <row r="650" spans="1:22" ht="12.75" customHeight="1" x14ac:dyDescent="0.3">
      <c r="A650" s="44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M650" s="580"/>
      <c r="N650" s="2"/>
      <c r="O650" s="2"/>
      <c r="P650" s="2"/>
      <c r="Q650" s="595" t="s">
        <v>1113</v>
      </c>
      <c r="R650" s="422"/>
      <c r="S650" s="873"/>
      <c r="T650" s="272"/>
      <c r="U650" s="594"/>
      <c r="V650" s="272"/>
    </row>
    <row r="651" spans="1:22" ht="10.5" customHeight="1" x14ac:dyDescent="0.2">
      <c r="A651" s="44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442"/>
      <c r="M651" s="580"/>
      <c r="N651" s="2"/>
      <c r="O651" s="2"/>
      <c r="P651" s="2"/>
      <c r="Q651" s="272"/>
      <c r="R651" s="554" t="s">
        <v>786</v>
      </c>
      <c r="S651" s="554"/>
      <c r="T651" s="272"/>
      <c r="U651" s="594"/>
      <c r="V651" s="272"/>
    </row>
    <row r="652" spans="1:22" ht="6" customHeight="1" x14ac:dyDescent="0.2">
      <c r="A652" s="44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442"/>
      <c r="M652" s="877"/>
      <c r="N652" s="776"/>
      <c r="O652" s="776"/>
      <c r="P652" s="554"/>
      <c r="Q652" s="2"/>
      <c r="R652" s="2"/>
      <c r="S652" s="2"/>
      <c r="T652" s="2"/>
      <c r="U652" s="594"/>
    </row>
    <row r="653" spans="1:22" ht="5.25" customHeight="1" thickBot="1" x14ac:dyDescent="0.25">
      <c r="A653" s="44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5"/>
      <c r="M653" s="878"/>
      <c r="N653" s="879"/>
      <c r="O653" s="880"/>
      <c r="P653" s="881"/>
      <c r="Q653" s="881"/>
      <c r="R653" s="576"/>
      <c r="S653" s="170"/>
      <c r="T653" s="170"/>
      <c r="U653" s="688"/>
    </row>
    <row r="654" spans="1:22" ht="15.75" x14ac:dyDescent="0.25">
      <c r="A654" s="44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5"/>
      <c r="M654" s="521"/>
      <c r="N654" s="776"/>
      <c r="O654" s="141"/>
      <c r="P654" s="199"/>
      <c r="Q654" s="1229" t="s">
        <v>1114</v>
      </c>
      <c r="R654" s="847"/>
      <c r="T654" s="527"/>
      <c r="U654" s="522"/>
    </row>
    <row r="655" spans="1:22" ht="7.5" customHeight="1" x14ac:dyDescent="0.2">
      <c r="A655" s="44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5"/>
      <c r="M655" s="521"/>
      <c r="N655" s="776"/>
      <c r="O655" s="776"/>
      <c r="P655" s="199"/>
      <c r="Q655" s="521"/>
      <c r="R655" s="620"/>
    </row>
    <row r="656" spans="1:22" ht="9" customHeight="1" x14ac:dyDescent="0.2">
      <c r="A656" s="44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5"/>
    </row>
    <row r="657" spans="1:22" ht="16.5" x14ac:dyDescent="0.2">
      <c r="A657" s="442"/>
      <c r="B657" s="94"/>
      <c r="C657" s="94"/>
      <c r="D657" s="94"/>
      <c r="E657" s="94"/>
      <c r="F657" s="94"/>
      <c r="G657" s="94"/>
      <c r="H657" s="94"/>
      <c r="I657" s="94"/>
      <c r="J657" s="94"/>
      <c r="K657" s="956">
        <f>'Info Page'!C56</f>
        <v>42824</v>
      </c>
      <c r="L657" s="875" t="s">
        <v>786</v>
      </c>
      <c r="R657" s="884"/>
    </row>
    <row r="658" spans="1:22" ht="0.75" customHeight="1" x14ac:dyDescent="0.2">
      <c r="A658" s="44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5"/>
      <c r="N658" s="1"/>
    </row>
    <row r="659" spans="1:22" hidden="1" x14ac:dyDescent="0.2">
      <c r="A659" s="44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874"/>
      <c r="M659" s="199" t="s">
        <v>1112</v>
      </c>
      <c r="R659" s="885"/>
    </row>
    <row r="660" spans="1:22" ht="15.75" hidden="1" x14ac:dyDescent="0.25">
      <c r="A660" s="44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5"/>
      <c r="Q660" s="527"/>
      <c r="R660" s="885"/>
    </row>
    <row r="661" spans="1:22" ht="15.75" hidden="1" x14ac:dyDescent="0.25">
      <c r="A661" s="44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874"/>
      <c r="M661" s="199" t="s">
        <v>1111</v>
      </c>
      <c r="Q661" s="98"/>
      <c r="R661" s="885"/>
      <c r="T661" s="525"/>
      <c r="U661" s="272"/>
      <c r="V661" s="272"/>
    </row>
    <row r="662" spans="1:22" hidden="1" x14ac:dyDescent="0.2">
      <c r="A662" s="44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119"/>
      <c r="M662" s="112"/>
      <c r="N662" s="112"/>
      <c r="O662" s="112"/>
      <c r="P662" s="112"/>
      <c r="Q662" s="112"/>
      <c r="R662" s="885"/>
      <c r="S662" s="112"/>
      <c r="T662" s="112"/>
      <c r="U662" s="112"/>
      <c r="V662" s="112"/>
    </row>
    <row r="663" spans="1:22" ht="15.75" hidden="1" x14ac:dyDescent="0.25">
      <c r="A663" s="44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5"/>
      <c r="Q663" s="527"/>
      <c r="R663" s="885"/>
    </row>
    <row r="664" spans="1:22" ht="15.75" hidden="1" x14ac:dyDescent="0.25">
      <c r="A664" s="44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874"/>
      <c r="M664" s="199" t="s">
        <v>1111</v>
      </c>
      <c r="Q664" s="98"/>
      <c r="R664" s="885"/>
      <c r="T664" s="525"/>
      <c r="U664" s="272"/>
      <c r="V664" s="272"/>
    </row>
    <row r="665" spans="1:22" hidden="1" x14ac:dyDescent="0.2">
      <c r="A665" s="44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119"/>
      <c r="M665" s="112"/>
      <c r="N665" s="112"/>
      <c r="O665" s="112"/>
      <c r="P665" s="112"/>
      <c r="Q665" s="112"/>
      <c r="R665" s="885"/>
      <c r="S665" s="112"/>
      <c r="T665" s="112"/>
      <c r="U665" s="112"/>
      <c r="V665" s="112"/>
    </row>
    <row r="666" spans="1:22" hidden="1" x14ac:dyDescent="0.2">
      <c r="A666" s="442"/>
      <c r="B666" s="94"/>
      <c r="C666" s="94"/>
      <c r="D666" s="94"/>
      <c r="E666" s="94"/>
      <c r="F666" s="94"/>
      <c r="G666" s="94"/>
      <c r="H666" s="94"/>
      <c r="I666" s="94"/>
      <c r="J666" s="94"/>
      <c r="K666" s="94"/>
    </row>
    <row r="667" spans="1:22" hidden="1" x14ac:dyDescent="0.2">
      <c r="A667" s="442"/>
      <c r="B667" s="94"/>
      <c r="C667" s="94"/>
      <c r="D667" s="94"/>
      <c r="E667" s="94"/>
      <c r="F667" s="94"/>
      <c r="G667" s="94"/>
      <c r="H667" s="94"/>
      <c r="I667" s="94"/>
      <c r="J667" s="94"/>
      <c r="K667" s="94"/>
    </row>
    <row r="668" spans="1:22" hidden="1" x14ac:dyDescent="0.2">
      <c r="A668" s="442"/>
      <c r="B668" s="94"/>
      <c r="C668" s="94"/>
      <c r="D668" s="94"/>
      <c r="E668" s="94"/>
      <c r="F668" s="94"/>
      <c r="G668" s="94"/>
      <c r="H668" s="94"/>
      <c r="I668" s="94"/>
      <c r="J668" s="94"/>
      <c r="K668" s="94"/>
    </row>
    <row r="669" spans="1:22" ht="26.25" thickBot="1" x14ac:dyDescent="0.4">
      <c r="A669" s="442"/>
      <c r="B669" s="94"/>
      <c r="C669" s="94"/>
      <c r="D669" s="94"/>
      <c r="E669" s="94"/>
      <c r="F669" s="496" t="s">
        <v>331</v>
      </c>
      <c r="G669" s="94"/>
      <c r="I669" s="94"/>
      <c r="J669" s="94"/>
      <c r="K669" s="94"/>
    </row>
    <row r="670" spans="1:22" x14ac:dyDescent="0.2">
      <c r="A670" s="442"/>
      <c r="B670" s="94"/>
      <c r="C670" s="94"/>
      <c r="D670" s="94"/>
      <c r="E670" s="94"/>
      <c r="F670" s="780"/>
      <c r="G670" s="797"/>
      <c r="H670" s="797"/>
      <c r="I670" s="797"/>
      <c r="J670" s="798" t="s">
        <v>1490</v>
      </c>
      <c r="K670" s="799">
        <f ca="1">'Info Page'!H6+15</f>
        <v>42838.62944016204</v>
      </c>
    </row>
    <row r="671" spans="1:22" x14ac:dyDescent="0.2">
      <c r="A671" s="442"/>
      <c r="B671" s="94"/>
      <c r="C671" s="94"/>
      <c r="D671" s="94"/>
      <c r="E671" s="94"/>
      <c r="F671" s="783"/>
      <c r="G671" s="800"/>
      <c r="H671" s="800"/>
      <c r="I671" s="800"/>
      <c r="J671" s="801" t="s">
        <v>670</v>
      </c>
      <c r="K671" s="802"/>
    </row>
    <row r="672" spans="1:22" ht="13.5" thickBot="1" x14ac:dyDescent="0.25">
      <c r="A672" s="442"/>
      <c r="B672" s="94"/>
      <c r="C672" s="94"/>
      <c r="D672" s="94"/>
      <c r="E672" s="94"/>
      <c r="F672" s="788"/>
      <c r="G672" s="803"/>
      <c r="H672" s="803"/>
      <c r="I672" s="803"/>
      <c r="J672" s="804" t="s">
        <v>1040</v>
      </c>
      <c r="K672" s="805">
        <f ca="1">K670-8</f>
        <v>42830.62944016204</v>
      </c>
    </row>
    <row r="673" spans="1:11" ht="7.35" customHeight="1" x14ac:dyDescent="0.2">
      <c r="A673" s="442"/>
      <c r="B673" s="94"/>
      <c r="C673" s="94"/>
      <c r="D673" s="94"/>
      <c r="E673" s="94"/>
    </row>
    <row r="674" spans="1:11" ht="13.5" customHeight="1" x14ac:dyDescent="0.2">
      <c r="A674" s="94"/>
      <c r="C674" s="94"/>
      <c r="D674" s="94"/>
      <c r="E674" s="94"/>
      <c r="F674" s="829" t="s">
        <v>1051</v>
      </c>
      <c r="J674" s="94"/>
      <c r="K674" s="94"/>
    </row>
    <row r="675" spans="1:11" ht="7.35" customHeight="1" x14ac:dyDescent="0.2">
      <c r="C675" s="286"/>
      <c r="D675" s="286"/>
      <c r="E675" s="286"/>
      <c r="G675" s="286"/>
      <c r="H675" s="286"/>
      <c r="I675" s="286"/>
      <c r="J675" s="286"/>
      <c r="K675" s="94"/>
    </row>
    <row r="676" spans="1:11" ht="15" customHeight="1" x14ac:dyDescent="0.25">
      <c r="A676" s="830" t="s">
        <v>547</v>
      </c>
      <c r="C676" s="94"/>
      <c r="D676" s="94"/>
      <c r="E676" s="94"/>
      <c r="G676" s="94"/>
      <c r="H676" s="94"/>
      <c r="I676" s="497"/>
    </row>
    <row r="677" spans="1:11" ht="13.5" customHeight="1" x14ac:dyDescent="0.25">
      <c r="A677" s="831" t="s">
        <v>665</v>
      </c>
      <c r="C677" s="94"/>
      <c r="D677" s="94"/>
      <c r="E677" s="94"/>
      <c r="G677" s="94"/>
      <c r="H677" s="94"/>
      <c r="K677" s="832" t="s">
        <v>1054</v>
      </c>
    </row>
    <row r="678" spans="1:11" ht="13.5" customHeight="1" x14ac:dyDescent="0.25">
      <c r="A678" s="831" t="s">
        <v>299</v>
      </c>
      <c r="C678" s="94"/>
      <c r="D678" s="94"/>
      <c r="E678" s="94"/>
      <c r="G678" s="271"/>
      <c r="H678" s="271"/>
      <c r="I678" s="2"/>
      <c r="K678" s="833" t="s">
        <v>1052</v>
      </c>
    </row>
    <row r="679" spans="1:11" ht="13.5" customHeight="1" x14ac:dyDescent="0.25">
      <c r="A679" s="831" t="s">
        <v>666</v>
      </c>
      <c r="G679" s="2"/>
      <c r="H679" s="2"/>
      <c r="I679" s="2"/>
      <c r="J679" s="2"/>
      <c r="K679" s="834" t="s">
        <v>1053</v>
      </c>
    </row>
    <row r="680" spans="1:11" ht="13.5" customHeight="1" x14ac:dyDescent="0.2">
      <c r="A680" s="304" t="s">
        <v>635</v>
      </c>
      <c r="B680" s="837" t="s">
        <v>300</v>
      </c>
      <c r="D680" s="94"/>
      <c r="E680" s="94"/>
      <c r="G680" s="619"/>
      <c r="H680" s="621"/>
      <c r="I680" s="271"/>
      <c r="J680" s="271"/>
      <c r="K680" s="94"/>
    </row>
    <row r="681" spans="1:11" ht="7.35" customHeight="1" thickBot="1" x14ac:dyDescent="0.25"/>
    <row r="682" spans="1:11" ht="13.5" customHeight="1" x14ac:dyDescent="0.2">
      <c r="A682" s="94"/>
      <c r="B682" s="624"/>
      <c r="C682" s="616"/>
      <c r="D682" s="271"/>
      <c r="E682" s="537" t="s">
        <v>1557</v>
      </c>
      <c r="F682" s="1429">
        <f>FINISHEDBSMT</f>
        <v>0</v>
      </c>
      <c r="G682" s="797"/>
      <c r="H682" s="1422"/>
      <c r="I682" s="1423"/>
      <c r="J682" s="1423"/>
      <c r="K682" s="1424"/>
    </row>
    <row r="683" spans="1:11" ht="13.5" customHeight="1" x14ac:dyDescent="0.2">
      <c r="A683" s="94" t="s">
        <v>231</v>
      </c>
      <c r="B683" s="1884">
        <f>'Info Page'!C28</f>
        <v>0</v>
      </c>
      <c r="C683" s="1884"/>
      <c r="D683" s="1884"/>
      <c r="E683" s="422"/>
      <c r="F683" s="1430">
        <f>WOODMAINFLOOR</f>
        <v>0</v>
      </c>
      <c r="G683" s="800"/>
      <c r="H683" s="1248"/>
      <c r="I683" s="1425"/>
      <c r="J683" s="1425"/>
      <c r="K683" s="802"/>
    </row>
    <row r="684" spans="1:11" ht="13.5" customHeight="1" x14ac:dyDescent="0.2">
      <c r="A684" s="94" t="s">
        <v>232</v>
      </c>
      <c r="B684" s="341"/>
      <c r="C684" s="1865">
        <f>'Info Page'!D84</f>
        <v>0</v>
      </c>
      <c r="D684" s="1865"/>
      <c r="E684" s="1866"/>
      <c r="F684" s="1431">
        <f>VINYLFLOORINGDINING</f>
        <v>0</v>
      </c>
      <c r="G684" s="1248"/>
      <c r="H684" s="1248"/>
      <c r="I684" s="1425"/>
      <c r="J684" s="1425"/>
      <c r="K684" s="1499">
        <f>A167</f>
        <v>0</v>
      </c>
    </row>
    <row r="685" spans="1:11" ht="13.5" customHeight="1" thickBot="1" x14ac:dyDescent="0.3">
      <c r="A685" s="94" t="s">
        <v>447</v>
      </c>
      <c r="B685" s="1783">
        <f>'Info Page'!D79</f>
        <v>0</v>
      </c>
      <c r="C685" s="1783"/>
      <c r="D685" s="1783"/>
      <c r="F685" s="1432">
        <f>FIXTUREHARDWARE</f>
        <v>0</v>
      </c>
      <c r="G685" s="1426"/>
      <c r="H685" s="1242"/>
      <c r="I685" s="1427"/>
      <c r="J685" s="1242"/>
      <c r="K685" s="1428"/>
    </row>
    <row r="686" spans="1:11" ht="13.5" customHeight="1" x14ac:dyDescent="0.2">
      <c r="A686" s="94" t="s">
        <v>418</v>
      </c>
      <c r="B686" s="1860">
        <f>'Info Page'!D80</f>
        <v>0</v>
      </c>
      <c r="C686" s="1860"/>
      <c r="D686" s="422"/>
      <c r="F686" s="578"/>
      <c r="G686" s="1676" t="s">
        <v>1342</v>
      </c>
      <c r="H686" s="1870">
        <f>I14</f>
        <v>0</v>
      </c>
      <c r="I686" s="1870"/>
      <c r="J686" s="1870"/>
      <c r="K686" s="1871"/>
    </row>
    <row r="687" spans="1:11" ht="13.5" customHeight="1" x14ac:dyDescent="0.2">
      <c r="A687" s="551" t="s">
        <v>346</v>
      </c>
      <c r="B687" s="836">
        <f ca="1">'Info Page'!$H$6</f>
        <v>42823.62944016204</v>
      </c>
      <c r="C687" s="422"/>
      <c r="F687" s="580"/>
      <c r="G687" s="1498" t="s">
        <v>1234</v>
      </c>
      <c r="H687" s="1872">
        <f>K14</f>
        <v>0</v>
      </c>
      <c r="I687" s="1872"/>
      <c r="J687" s="1872"/>
      <c r="K687" s="1873"/>
    </row>
    <row r="688" spans="1:11" ht="13.5" customHeight="1" x14ac:dyDescent="0.2">
      <c r="B688" s="551" t="s">
        <v>427</v>
      </c>
      <c r="C688" s="1787">
        <f>'Info Page'!C6</f>
        <v>0</v>
      </c>
      <c r="D688" s="1787"/>
      <c r="E688" s="1787"/>
      <c r="F688" s="580"/>
      <c r="G688" s="1677" t="s">
        <v>1820</v>
      </c>
      <c r="H688" s="1874"/>
      <c r="I688" s="1874"/>
      <c r="J688" s="1874"/>
      <c r="K688" s="1875"/>
    </row>
    <row r="689" spans="1:11" ht="13.5" customHeight="1" thickBot="1" x14ac:dyDescent="0.25">
      <c r="F689" s="687"/>
      <c r="G689" s="1953">
        <f>'Info Page'!C97</f>
        <v>0</v>
      </c>
      <c r="H689" s="1953"/>
      <c r="I689" s="1953"/>
      <c r="J689" s="1953"/>
      <c r="K689" s="1954"/>
    </row>
    <row r="690" spans="1:11" ht="13.5" customHeight="1" x14ac:dyDescent="0.2">
      <c r="F690" s="844" t="s">
        <v>979</v>
      </c>
    </row>
    <row r="691" spans="1:11" ht="13.5" customHeight="1" x14ac:dyDescent="0.2">
      <c r="B691" s="298"/>
      <c r="C691" s="514"/>
      <c r="D691" s="514"/>
      <c r="E691" s="515"/>
      <c r="F691" s="844" t="s">
        <v>752</v>
      </c>
      <c r="G691" s="298"/>
      <c r="H691" s="298"/>
      <c r="I691" s="94"/>
      <c r="J691" s="298"/>
      <c r="K691" s="94"/>
    </row>
    <row r="692" spans="1:11" ht="7.35" customHeight="1" x14ac:dyDescent="0.2">
      <c r="A692" s="442"/>
      <c r="B692" s="94"/>
      <c r="C692" s="94"/>
      <c r="D692" s="94"/>
      <c r="E692" s="94"/>
      <c r="F692" s="442"/>
      <c r="G692" s="94"/>
      <c r="H692" s="94"/>
      <c r="I692" s="94"/>
      <c r="J692" s="94"/>
      <c r="K692" s="94"/>
    </row>
    <row r="693" spans="1:11" ht="13.5" customHeight="1" thickBot="1" x14ac:dyDescent="0.25">
      <c r="A693" s="274" t="s">
        <v>1159</v>
      </c>
      <c r="B693" s="94"/>
      <c r="C693" s="94"/>
      <c r="D693" s="94"/>
      <c r="E693" s="94"/>
      <c r="F693" s="442"/>
      <c r="G693" s="94"/>
      <c r="H693" s="94"/>
      <c r="I693" s="94"/>
      <c r="J693" s="94"/>
      <c r="K693" s="94"/>
    </row>
    <row r="694" spans="1:11" ht="7.35" customHeight="1" x14ac:dyDescent="0.2">
      <c r="A694" s="516"/>
      <c r="B694" s="502"/>
      <c r="C694" s="502"/>
      <c r="D694" s="502"/>
      <c r="E694" s="502"/>
      <c r="F694" s="502"/>
      <c r="G694" s="502"/>
      <c r="H694" s="502"/>
      <c r="I694" s="502"/>
      <c r="J694" s="502"/>
      <c r="K694" s="503"/>
    </row>
    <row r="695" spans="1:11" ht="12.95" customHeight="1" x14ac:dyDescent="0.2">
      <c r="A695" s="396"/>
      <c r="B695" s="517" t="s">
        <v>1661</v>
      </c>
      <c r="C695" s="1817">
        <f>I15</f>
        <v>0</v>
      </c>
      <c r="D695" s="1818"/>
      <c r="E695" s="1818"/>
      <c r="F695" s="1819"/>
      <c r="G695" s="2"/>
      <c r="H695" s="2"/>
      <c r="I695" s="517" t="s">
        <v>756</v>
      </c>
      <c r="J695" s="1876">
        <f>'Info Page'!C96</f>
        <v>0</v>
      </c>
      <c r="K695" s="1877"/>
    </row>
    <row r="696" spans="1:11" ht="13.5" customHeight="1" x14ac:dyDescent="0.2">
      <c r="A696" s="591"/>
      <c r="B696" s="2"/>
      <c r="C696" s="1888">
        <f>'Info Page'!C104</f>
        <v>0</v>
      </c>
      <c r="D696" s="1889"/>
      <c r="E696" s="1889"/>
      <c r="F696" s="1890"/>
      <c r="G696" s="2"/>
      <c r="H696" s="2"/>
      <c r="I696" s="2"/>
      <c r="J696" s="2"/>
      <c r="K696" s="594"/>
    </row>
    <row r="697" spans="1:11" ht="13.5" customHeight="1" x14ac:dyDescent="0.25">
      <c r="A697" s="396"/>
      <c r="B697" s="517" t="s">
        <v>1660</v>
      </c>
      <c r="C697" s="1878">
        <f>'Info Page'!C100</f>
        <v>0</v>
      </c>
      <c r="D697" s="1879"/>
      <c r="E697" s="1880"/>
      <c r="F697" s="2"/>
      <c r="G697" s="331"/>
      <c r="H697" s="518"/>
      <c r="I697" s="520"/>
      <c r="J697" s="272"/>
      <c r="K697" s="764"/>
    </row>
    <row r="698" spans="1:11" ht="13.5" customHeight="1" x14ac:dyDescent="0.2">
      <c r="A698" s="425"/>
      <c r="B698" s="517" t="s">
        <v>399</v>
      </c>
      <c r="C698" s="1881">
        <f>'Info Page'!C111</f>
        <v>0</v>
      </c>
      <c r="D698" s="1882"/>
      <c r="E698" s="1883"/>
      <c r="F698" s="271"/>
      <c r="G698" s="271"/>
      <c r="H698" s="271"/>
      <c r="I698" s="271"/>
      <c r="J698" s="271"/>
      <c r="K698" s="764"/>
    </row>
    <row r="699" spans="1:11" ht="10.5" customHeight="1" x14ac:dyDescent="0.2">
      <c r="A699" s="1940" t="s">
        <v>1786</v>
      </c>
      <c r="B699" s="1941"/>
      <c r="C699" s="1941"/>
      <c r="D699" s="1941"/>
      <c r="E699" s="1941"/>
      <c r="F699" s="1941"/>
      <c r="G699" s="1941"/>
      <c r="H699" s="1941"/>
      <c r="I699" s="1941"/>
      <c r="J699" s="1941"/>
      <c r="K699" s="1942"/>
    </row>
    <row r="700" spans="1:11" ht="4.5" customHeight="1" x14ac:dyDescent="0.2">
      <c r="A700" s="396"/>
      <c r="B700" s="2"/>
      <c r="C700" s="2"/>
      <c r="D700" s="2"/>
      <c r="E700" s="2"/>
      <c r="F700" s="2"/>
      <c r="G700" s="2"/>
      <c r="H700" s="2"/>
      <c r="I700" s="2"/>
      <c r="J700" s="2"/>
      <c r="K700" s="764"/>
    </row>
    <row r="701" spans="1:11" ht="13.5" customHeight="1" thickBot="1" x14ac:dyDescent="0.3">
      <c r="A701" s="396"/>
      <c r="B701" s="934" t="s">
        <v>1147</v>
      </c>
      <c r="C701" s="1817">
        <f>'Info Page'!C109</f>
        <v>0</v>
      </c>
      <c r="D701" s="1818"/>
      <c r="E701" s="1819"/>
      <c r="F701" s="521" t="s">
        <v>667</v>
      </c>
      <c r="G701" s="526"/>
      <c r="H701" s="526"/>
      <c r="I701" s="528"/>
      <c r="J701" s="522" t="s">
        <v>669</v>
      </c>
      <c r="K701" s="764"/>
    </row>
    <row r="702" spans="1:11" ht="13.5" customHeight="1" x14ac:dyDescent="0.2">
      <c r="A702" s="396"/>
      <c r="B702" s="931" t="s">
        <v>751</v>
      </c>
      <c r="C702" s="408"/>
      <c r="D702" s="271"/>
      <c r="E702" s="271"/>
      <c r="F702" s="271"/>
      <c r="G702" s="523"/>
      <c r="H702" s="523"/>
      <c r="I702" s="523"/>
      <c r="J702" s="271"/>
      <c r="K702" s="765"/>
    </row>
    <row r="703" spans="1:11" ht="13.5" customHeight="1" thickBot="1" x14ac:dyDescent="0.3">
      <c r="A703" s="591"/>
      <c r="B703" s="934" t="s">
        <v>1148</v>
      </c>
      <c r="C703" s="1857">
        <f>'Info Page'!C110</f>
        <v>0</v>
      </c>
      <c r="D703" s="1858"/>
      <c r="E703" s="1859"/>
      <c r="F703" s="521" t="s">
        <v>667</v>
      </c>
      <c r="G703" s="526"/>
      <c r="H703" s="526"/>
      <c r="I703" s="528"/>
      <c r="J703" s="522" t="s">
        <v>669</v>
      </c>
      <c r="K703" s="764"/>
    </row>
    <row r="704" spans="1:11" ht="13.5" customHeight="1" x14ac:dyDescent="0.2">
      <c r="A704" s="396"/>
      <c r="B704" s="931" t="s">
        <v>751</v>
      </c>
      <c r="C704" s="408"/>
      <c r="D704" s="271"/>
      <c r="E704" s="271"/>
      <c r="F704" s="271"/>
      <c r="G704" s="523"/>
      <c r="H704" s="523"/>
      <c r="I704" s="523"/>
      <c r="J704" s="271"/>
      <c r="K704" s="764"/>
    </row>
    <row r="705" spans="1:11" ht="13.5" customHeight="1" thickBot="1" x14ac:dyDescent="0.3">
      <c r="A705" s="432"/>
      <c r="B705" s="934" t="s">
        <v>1149</v>
      </c>
      <c r="C705" s="1881">
        <f>MASTERUPGRADE</f>
        <v>0</v>
      </c>
      <c r="D705" s="1882"/>
      <c r="E705" s="1883"/>
      <c r="F705" s="521" t="s">
        <v>667</v>
      </c>
      <c r="G705" s="526"/>
      <c r="H705" s="526"/>
      <c r="I705" s="528"/>
      <c r="J705" s="522" t="s">
        <v>669</v>
      </c>
      <c r="K705" s="764"/>
    </row>
    <row r="706" spans="1:11" ht="13.5" customHeight="1" x14ac:dyDescent="0.2">
      <c r="A706" s="524"/>
      <c r="B706" s="931" t="s">
        <v>751</v>
      </c>
      <c r="C706" s="942" t="s">
        <v>1504</v>
      </c>
      <c r="D706" s="2"/>
      <c r="E706" s="2"/>
      <c r="F706" s="2"/>
      <c r="G706" s="2"/>
      <c r="H706" s="2"/>
      <c r="I706" s="2"/>
      <c r="J706" s="2"/>
      <c r="K706" s="764"/>
    </row>
    <row r="707" spans="1:11" ht="13.5" customHeight="1" thickBot="1" x14ac:dyDescent="0.3">
      <c r="A707" s="396"/>
      <c r="B707" s="934" t="s">
        <v>1150</v>
      </c>
      <c r="C707" s="1861">
        <f>C705</f>
        <v>0</v>
      </c>
      <c r="D707" s="1862"/>
      <c r="E707" s="1863"/>
      <c r="F707" s="521" t="s">
        <v>667</v>
      </c>
      <c r="G707" s="526"/>
      <c r="H707" s="526"/>
      <c r="I707" s="528"/>
      <c r="J707" s="522" t="s">
        <v>669</v>
      </c>
      <c r="K707" s="764"/>
    </row>
    <row r="708" spans="1:11" ht="9.75" customHeight="1" x14ac:dyDescent="0.2">
      <c r="A708" s="591"/>
      <c r="C708" s="935" t="s">
        <v>1737</v>
      </c>
      <c r="D708" s="2"/>
      <c r="E708" s="2"/>
      <c r="F708" s="2"/>
      <c r="G708" s="2"/>
      <c r="H708" s="2"/>
      <c r="I708" s="2"/>
      <c r="J708" s="2"/>
      <c r="K708" s="764"/>
    </row>
    <row r="709" spans="1:11" ht="13.5" customHeight="1" x14ac:dyDescent="0.2">
      <c r="A709" s="524" t="s">
        <v>1146</v>
      </c>
      <c r="B709" s="290"/>
      <c r="C709" s="625"/>
      <c r="D709" s="271"/>
      <c r="E709" s="271"/>
      <c r="F709" s="2"/>
      <c r="G709" s="2"/>
      <c r="H709" s="2"/>
      <c r="I709" s="2"/>
      <c r="J709" s="2"/>
      <c r="K709" s="594"/>
    </row>
    <row r="710" spans="1:11" ht="6" customHeight="1" x14ac:dyDescent="0.2">
      <c r="A710" s="591"/>
      <c r="B710" s="2"/>
      <c r="C710" s="2"/>
      <c r="D710" s="2"/>
      <c r="E710" s="2"/>
      <c r="F710" s="2"/>
      <c r="G710" s="2"/>
      <c r="H710" s="2"/>
      <c r="I710" s="2"/>
      <c r="J710" s="2"/>
      <c r="K710" s="594"/>
    </row>
    <row r="711" spans="1:11" ht="13.5" customHeight="1" thickBot="1" x14ac:dyDescent="0.3">
      <c r="A711" s="591"/>
      <c r="B711" s="517" t="s">
        <v>753</v>
      </c>
      <c r="C711" s="1817">
        <f>'Info Page'!C128</f>
        <v>0</v>
      </c>
      <c r="D711" s="1818"/>
      <c r="E711" s="1819"/>
      <c r="F711" s="521" t="s">
        <v>667</v>
      </c>
      <c r="G711" s="526"/>
      <c r="H711" s="526"/>
      <c r="I711" s="528"/>
      <c r="J711" s="522" t="s">
        <v>669</v>
      </c>
      <c r="K711" s="594"/>
    </row>
    <row r="712" spans="1:11" ht="13.5" customHeight="1" x14ac:dyDescent="0.2">
      <c r="A712" s="425"/>
      <c r="B712" s="932" t="s">
        <v>754</v>
      </c>
      <c r="C712" s="2"/>
      <c r="D712" s="2"/>
      <c r="E712" s="2"/>
      <c r="F712" s="2"/>
      <c r="G712" s="2"/>
      <c r="H712" s="2"/>
      <c r="I712" s="2"/>
      <c r="J712" s="2"/>
      <c r="K712" s="428"/>
    </row>
    <row r="713" spans="1:11" ht="13.5" customHeight="1" thickBot="1" x14ac:dyDescent="0.3">
      <c r="A713" s="591"/>
      <c r="B713" s="517" t="s">
        <v>722</v>
      </c>
      <c r="C713" s="1817">
        <f>'Info Page'!C120</f>
        <v>0</v>
      </c>
      <c r="D713" s="1818"/>
      <c r="E713" s="1819"/>
      <c r="F713" s="521" t="s">
        <v>667</v>
      </c>
      <c r="G713" s="526"/>
      <c r="H713" s="526"/>
      <c r="I713" s="528"/>
      <c r="J713" s="522" t="s">
        <v>669</v>
      </c>
      <c r="K713" s="428"/>
    </row>
    <row r="714" spans="1:11" ht="13.5" customHeight="1" x14ac:dyDescent="0.25">
      <c r="A714" s="591"/>
      <c r="B714" s="936" t="s">
        <v>755</v>
      </c>
      <c r="C714" s="625"/>
      <c r="D714" s="271"/>
      <c r="E714" s="271"/>
      <c r="F714" s="271"/>
      <c r="G714" s="933" t="s">
        <v>1151</v>
      </c>
      <c r="H714" s="523"/>
      <c r="I714" s="527"/>
      <c r="J714" s="271"/>
      <c r="K714" s="428"/>
    </row>
    <row r="715" spans="1:11" ht="13.5" customHeight="1" x14ac:dyDescent="0.2">
      <c r="A715" s="591"/>
      <c r="B715" s="943" t="s">
        <v>1060</v>
      </c>
      <c r="C715" s="1885">
        <f>PAINTSELECTION</f>
        <v>0</v>
      </c>
      <c r="D715" s="1886"/>
      <c r="E715" s="1886"/>
      <c r="F715" s="1886"/>
      <c r="G715" s="1886"/>
      <c r="H715" s="1886"/>
      <c r="I715" s="1886"/>
      <c r="J715" s="1887"/>
      <c r="K715" s="764"/>
    </row>
    <row r="716" spans="1:11" ht="13.5" customHeight="1" x14ac:dyDescent="0.2">
      <c r="A716" s="591"/>
      <c r="B716" s="937" t="s">
        <v>1153</v>
      </c>
      <c r="C716" s="2"/>
      <c r="D716" s="2"/>
      <c r="E716" s="2"/>
      <c r="F716" s="2"/>
      <c r="G716" s="2"/>
      <c r="H716" s="2"/>
      <c r="I716" s="2"/>
      <c r="J716" s="2"/>
      <c r="K716" s="428"/>
    </row>
    <row r="717" spans="1:11" ht="13.5" customHeight="1" x14ac:dyDescent="0.2">
      <c r="A717" s="938" t="s">
        <v>1593</v>
      </c>
      <c r="B717" s="2"/>
      <c r="C717" s="2"/>
      <c r="D717" s="2"/>
      <c r="E717" s="2"/>
      <c r="F717" s="2"/>
      <c r="G717" s="2"/>
      <c r="H717" s="2"/>
      <c r="I717" s="2"/>
      <c r="J717" s="2"/>
      <c r="K717" s="594"/>
    </row>
    <row r="718" spans="1:11" ht="13.5" customHeight="1" thickBot="1" x14ac:dyDescent="0.3">
      <c r="A718" s="396"/>
      <c r="B718" s="936"/>
      <c r="C718" s="2"/>
      <c r="D718" s="2"/>
      <c r="E718" s="2"/>
      <c r="F718" s="521" t="s">
        <v>667</v>
      </c>
      <c r="G718" s="1944">
        <f>'Info Page'!C98</f>
        <v>0</v>
      </c>
      <c r="H718" s="1944"/>
      <c r="I718" s="1944"/>
      <c r="J718" s="522" t="s">
        <v>669</v>
      </c>
      <c r="K718" s="428"/>
    </row>
    <row r="719" spans="1:11" ht="8.25" customHeight="1" thickBot="1" x14ac:dyDescent="0.3">
      <c r="A719" s="1528"/>
      <c r="B719" s="170"/>
      <c r="C719" s="170"/>
      <c r="D719" s="170"/>
      <c r="E719" s="170"/>
      <c r="F719" s="1529"/>
      <c r="G719" s="170"/>
      <c r="H719" s="170"/>
      <c r="I719" s="170"/>
      <c r="J719" s="542"/>
      <c r="K719" s="513"/>
    </row>
    <row r="720" spans="1:11" ht="7.5" customHeight="1" x14ac:dyDescent="0.2"/>
    <row r="721" spans="1:44" ht="12.75" customHeight="1" thickBot="1" x14ac:dyDescent="0.25">
      <c r="A721" s="608" t="s">
        <v>1152</v>
      </c>
      <c r="B721" s="2"/>
      <c r="C721" s="2"/>
      <c r="D721" s="2"/>
      <c r="E721" s="2"/>
      <c r="F721" s="2"/>
      <c r="G721" s="2"/>
      <c r="H721" s="2"/>
      <c r="I721" s="2"/>
      <c r="J721" s="2"/>
      <c r="K721" s="271"/>
    </row>
    <row r="722" spans="1:44" ht="9" customHeight="1" x14ac:dyDescent="0.2">
      <c r="A722" s="842"/>
      <c r="B722" s="579"/>
      <c r="C722" s="579"/>
      <c r="D722" s="579"/>
      <c r="E722" s="579"/>
      <c r="F722" s="579"/>
      <c r="G722" s="579"/>
      <c r="H722" s="579"/>
      <c r="I722" s="579"/>
      <c r="J722" s="579"/>
      <c r="K722" s="686"/>
    </row>
    <row r="723" spans="1:44" ht="12.95" customHeight="1" x14ac:dyDescent="0.2">
      <c r="A723" s="843" t="s">
        <v>1061</v>
      </c>
      <c r="B723" s="2"/>
      <c r="C723" s="2"/>
      <c r="D723" s="2"/>
      <c r="E723" s="2"/>
      <c r="F723" s="2"/>
      <c r="G723" s="2"/>
      <c r="H723" s="2"/>
      <c r="I723" s="2"/>
      <c r="J723" s="2"/>
      <c r="K723" s="594"/>
    </row>
    <row r="724" spans="1:44" ht="12.95" customHeight="1" thickBot="1" x14ac:dyDescent="0.3">
      <c r="A724" s="591"/>
      <c r="B724" s="2"/>
      <c r="C724" s="2"/>
      <c r="D724" s="2"/>
      <c r="E724" s="2"/>
      <c r="F724" s="941" t="s">
        <v>667</v>
      </c>
      <c r="G724" s="526"/>
      <c r="H724" s="939" t="s">
        <v>1062</v>
      </c>
      <c r="I724" s="528"/>
      <c r="J724" s="940" t="s">
        <v>669</v>
      </c>
      <c r="K724" s="594"/>
    </row>
    <row r="725" spans="1:44" ht="12.95" customHeight="1" x14ac:dyDescent="0.2">
      <c r="A725" s="845" t="s">
        <v>1154</v>
      </c>
      <c r="B725" s="2"/>
      <c r="C725" s="2"/>
      <c r="D725" s="2"/>
      <c r="E725" s="2"/>
      <c r="F725" s="2"/>
      <c r="G725" s="2"/>
      <c r="H725" s="2"/>
      <c r="I725" s="2"/>
      <c r="J725" s="2"/>
      <c r="K725" s="594"/>
    </row>
    <row r="726" spans="1:44" ht="12.95" customHeight="1" x14ac:dyDescent="0.2">
      <c r="A726" s="845" t="s">
        <v>1155</v>
      </c>
      <c r="B726" s="2"/>
      <c r="C726" s="2"/>
      <c r="D726" s="2"/>
      <c r="E726" s="2"/>
      <c r="F726" s="2"/>
      <c r="G726" s="2"/>
      <c r="H726" s="2"/>
      <c r="I726" s="2"/>
      <c r="J726" s="2"/>
      <c r="K726" s="428"/>
    </row>
    <row r="727" spans="1:44" ht="12.95" customHeight="1" x14ac:dyDescent="0.2">
      <c r="A727" s="845" t="s">
        <v>1156</v>
      </c>
      <c r="B727" s="2"/>
      <c r="C727" s="2"/>
      <c r="D727" s="2"/>
      <c r="E727" s="2"/>
      <c r="F727" s="2"/>
      <c r="G727" s="2"/>
      <c r="H727" s="2"/>
      <c r="I727" s="2"/>
      <c r="J727" s="2"/>
      <c r="K727" s="594"/>
    </row>
    <row r="728" spans="1:44" ht="12.95" customHeight="1" thickBot="1" x14ac:dyDescent="0.25">
      <c r="A728" s="867" t="s">
        <v>1157</v>
      </c>
      <c r="B728" s="170"/>
      <c r="C728" s="170"/>
      <c r="D728" s="170"/>
      <c r="E728" s="170"/>
      <c r="F728" s="170"/>
      <c r="G728" s="170"/>
      <c r="H728" s="170"/>
      <c r="I728" s="170"/>
      <c r="J728" s="170"/>
      <c r="K728" s="688"/>
    </row>
    <row r="729" spans="1:44" ht="13.5" customHeight="1" x14ac:dyDescent="0.2"/>
    <row r="730" spans="1:44" ht="13.5" customHeight="1" x14ac:dyDescent="0.2">
      <c r="A730" s="529">
        <v>40533</v>
      </c>
      <c r="B730" s="570" t="s">
        <v>231</v>
      </c>
      <c r="C730" s="422"/>
      <c r="D730" s="422"/>
      <c r="E730" s="422"/>
      <c r="F730" s="570" t="s">
        <v>231</v>
      </c>
      <c r="G730" s="422"/>
      <c r="H730" s="422"/>
      <c r="I730" s="422"/>
    </row>
    <row r="731" spans="1:44" ht="15.75" customHeight="1" thickBot="1" x14ac:dyDescent="0.35">
      <c r="L731" s="42"/>
      <c r="M731" s="109"/>
      <c r="N731" s="109"/>
      <c r="O731" s="109"/>
      <c r="P731" s="109"/>
      <c r="Q731" s="665" t="s">
        <v>799</v>
      </c>
      <c r="R731" s="42"/>
      <c r="S731" s="42"/>
      <c r="T731" s="40"/>
      <c r="U731" s="40"/>
      <c r="V731" s="40"/>
    </row>
    <row r="732" spans="1:44" ht="12.75" customHeight="1" thickBot="1" x14ac:dyDescent="0.25">
      <c r="L732" s="105"/>
      <c r="M732" s="1648"/>
      <c r="N732" s="1648"/>
      <c r="O732" s="1648"/>
      <c r="P732" s="273"/>
      <c r="R732" s="652"/>
      <c r="S732" s="653"/>
      <c r="T732" s="1399" t="s">
        <v>918</v>
      </c>
      <c r="U732" s="653"/>
      <c r="V732" s="654"/>
    </row>
    <row r="733" spans="1:44" ht="11.25" customHeight="1" x14ac:dyDescent="0.2">
      <c r="H733" s="494"/>
      <c r="I733" s="495"/>
      <c r="L733" s="116"/>
      <c r="M733" s="659" t="s">
        <v>787</v>
      </c>
      <c r="N733" s="1648"/>
      <c r="O733" s="1648"/>
      <c r="R733" s="1395"/>
      <c r="S733" s="307"/>
      <c r="T733" s="1396" t="s">
        <v>1505</v>
      </c>
      <c r="U733" s="311"/>
      <c r="V733" s="765"/>
      <c r="W733" s="579"/>
      <c r="X733" s="579"/>
      <c r="Y733" s="579"/>
      <c r="Z733" s="579"/>
      <c r="AA733" s="579"/>
      <c r="AB733" s="579"/>
      <c r="AC733" s="579"/>
      <c r="AD733" s="579"/>
      <c r="AE733" s="579"/>
      <c r="AF733" s="579"/>
      <c r="AG733" s="579"/>
      <c r="AH733" s="579"/>
      <c r="AI733" s="579"/>
      <c r="AJ733" s="579"/>
      <c r="AK733" s="579"/>
      <c r="AL733" s="579"/>
      <c r="AM733" s="579"/>
      <c r="AN733" s="579"/>
      <c r="AO733" s="579"/>
      <c r="AP733" s="579"/>
      <c r="AQ733" s="579"/>
      <c r="AR733" s="686"/>
    </row>
    <row r="734" spans="1:44" x14ac:dyDescent="0.2">
      <c r="L734" s="666" t="s">
        <v>800</v>
      </c>
      <c r="M734" s="1789" t="s">
        <v>1813</v>
      </c>
      <c r="N734" s="1789"/>
      <c r="O734" s="1789"/>
      <c r="P734" s="1789"/>
      <c r="Q734" s="1397" t="s">
        <v>1043</v>
      </c>
      <c r="R734" s="1496"/>
      <c r="S734" s="1495" t="s">
        <v>1481</v>
      </c>
      <c r="T734" s="1238"/>
      <c r="U734" s="311"/>
      <c r="V734" s="765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594"/>
    </row>
    <row r="735" spans="1:44" x14ac:dyDescent="0.2">
      <c r="L735" s="666" t="s">
        <v>801</v>
      </c>
      <c r="M735" s="1789" t="s">
        <v>1814</v>
      </c>
      <c r="N735" s="1789"/>
      <c r="O735" s="1789"/>
      <c r="P735" s="1789"/>
      <c r="Q735" s="1398" t="s">
        <v>1487</v>
      </c>
      <c r="R735" s="1496"/>
      <c r="S735" s="1495" t="s">
        <v>1469</v>
      </c>
      <c r="T735" s="288"/>
      <c r="U735" s="309"/>
      <c r="V735" s="765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594"/>
    </row>
    <row r="736" spans="1:44" x14ac:dyDescent="0.2">
      <c r="L736" s="105"/>
      <c r="M736" s="1789" t="s">
        <v>1815</v>
      </c>
      <c r="N736" s="1789"/>
      <c r="O736" s="1789"/>
      <c r="P736" s="1789"/>
      <c r="Q736" s="307"/>
      <c r="R736" s="1496"/>
      <c r="S736" s="1495" t="s">
        <v>1482</v>
      </c>
      <c r="T736" s="6"/>
      <c r="U736" s="311"/>
      <c r="V736" s="765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594"/>
    </row>
    <row r="737" spans="1:44" x14ac:dyDescent="0.2">
      <c r="L737" s="663"/>
      <c r="M737" s="478" t="s">
        <v>920</v>
      </c>
      <c r="O737" s="307"/>
      <c r="P737" s="307"/>
      <c r="Q737" s="307"/>
      <c r="R737" s="1496"/>
      <c r="S737" s="1324" t="s">
        <v>1483</v>
      </c>
      <c r="T737" s="292"/>
      <c r="U737" s="723"/>
      <c r="V737" s="765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594"/>
    </row>
    <row r="738" spans="1:44" x14ac:dyDescent="0.2">
      <c r="L738" s="5"/>
      <c r="M738" s="478" t="s">
        <v>1506</v>
      </c>
      <c r="O738" s="273"/>
      <c r="P738" s="292"/>
      <c r="Q738" s="273"/>
      <c r="R738" s="1496"/>
      <c r="S738" s="1324" t="s">
        <v>1546</v>
      </c>
      <c r="T738" s="273"/>
      <c r="U738" s="273"/>
      <c r="V738" s="827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594"/>
    </row>
    <row r="739" spans="1:44" x14ac:dyDescent="0.2">
      <c r="L739" s="5"/>
      <c r="O739" s="292"/>
      <c r="P739" s="292"/>
      <c r="Q739" s="273"/>
      <c r="R739" s="1496"/>
      <c r="S739" s="1324" t="s">
        <v>1484</v>
      </c>
      <c r="T739" s="722"/>
      <c r="U739" s="311"/>
      <c r="V739" s="765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594"/>
    </row>
    <row r="740" spans="1:44" ht="9" customHeight="1" x14ac:dyDescent="0.2">
      <c r="L740" s="663"/>
      <c r="M740" s="662" t="s">
        <v>788</v>
      </c>
      <c r="N740" s="307"/>
      <c r="O740" s="292"/>
      <c r="P740" s="292"/>
      <c r="Q740" s="273"/>
      <c r="R740" s="1496"/>
      <c r="S740" s="1324" t="s">
        <v>1464</v>
      </c>
      <c r="T740" s="725"/>
      <c r="U740" s="723"/>
      <c r="V740" s="765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594"/>
    </row>
    <row r="741" spans="1:44" ht="20.25" customHeight="1" x14ac:dyDescent="0.35">
      <c r="A741" s="94"/>
      <c r="B741" s="94"/>
      <c r="C741" s="94"/>
      <c r="D741" s="94"/>
      <c r="E741" s="94"/>
      <c r="F741" s="496" t="s">
        <v>696</v>
      </c>
      <c r="G741" s="94"/>
      <c r="H741" s="94"/>
      <c r="I741" s="497"/>
      <c r="J741" s="94"/>
      <c r="K741" s="94"/>
      <c r="L741" s="105"/>
      <c r="M741" s="662"/>
      <c r="O741" s="292"/>
      <c r="P741" s="292"/>
      <c r="Q741" s="273"/>
      <c r="R741" s="1496"/>
      <c r="S741" s="1324" t="s">
        <v>1485</v>
      </c>
      <c r="T741" s="722"/>
      <c r="U741" s="311"/>
      <c r="V741" s="827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594"/>
    </row>
    <row r="742" spans="1:44" x14ac:dyDescent="0.2">
      <c r="A742" s="94"/>
      <c r="B742" s="94"/>
      <c r="C742" s="94"/>
      <c r="D742" s="94"/>
      <c r="E742" s="94"/>
      <c r="F742" s="94"/>
      <c r="G742" s="94"/>
      <c r="H742" s="94"/>
      <c r="I742" s="101"/>
      <c r="J742" s="498"/>
      <c r="K742" s="94"/>
      <c r="L742" s="116"/>
      <c r="M742" s="662" t="s">
        <v>795</v>
      </c>
      <c r="N742" s="292"/>
      <c r="O742" s="316"/>
      <c r="P742" s="292"/>
      <c r="Q742" s="273"/>
      <c r="R742" s="1497"/>
      <c r="S742" s="1336" t="s">
        <v>1486</v>
      </c>
      <c r="T742" s="725"/>
      <c r="U742" s="723"/>
      <c r="V742" s="765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594"/>
    </row>
    <row r="743" spans="1:44" ht="13.5" thickBot="1" x14ac:dyDescent="0.25">
      <c r="A743" s="94"/>
      <c r="B743" s="94"/>
      <c r="C743" s="94"/>
      <c r="D743" s="94"/>
      <c r="E743" s="94"/>
      <c r="F743" s="94"/>
      <c r="G743" s="94"/>
      <c r="H743" s="94"/>
      <c r="I743" s="101"/>
      <c r="J743" s="94"/>
      <c r="K743" s="94"/>
      <c r="L743" s="663"/>
      <c r="M743" s="662" t="s">
        <v>789</v>
      </c>
      <c r="N743" s="313"/>
      <c r="O743" s="292"/>
      <c r="P743" s="292"/>
      <c r="Q743" s="273"/>
      <c r="R743" s="1497"/>
      <c r="S743" s="1336" t="s">
        <v>919</v>
      </c>
      <c r="T743" s="722"/>
      <c r="U743" s="311"/>
      <c r="V743" s="827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594"/>
    </row>
    <row r="744" spans="1:44" ht="16.5" thickBot="1" x14ac:dyDescent="0.25">
      <c r="A744" s="530" t="s">
        <v>695</v>
      </c>
      <c r="B744" s="531"/>
      <c r="C744" s="531"/>
      <c r="D744" s="531"/>
      <c r="E744" s="531"/>
      <c r="F744" s="532"/>
      <c r="G744" s="532"/>
      <c r="H744" s="532"/>
      <c r="I744" s="532"/>
      <c r="J744" s="533"/>
      <c r="K744" s="94"/>
      <c r="L744" s="117"/>
      <c r="M744" s="78"/>
      <c r="N744" s="292"/>
      <c r="O744" s="292"/>
      <c r="P744" s="292"/>
      <c r="Q744" s="273"/>
      <c r="R744" s="1497"/>
      <c r="S744" s="1336" t="s">
        <v>1465</v>
      </c>
      <c r="T744" s="725"/>
      <c r="U744" s="723"/>
      <c r="V744" s="765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594"/>
    </row>
    <row r="745" spans="1:44" x14ac:dyDescent="0.2">
      <c r="A745" s="94"/>
      <c r="B745" s="94"/>
      <c r="C745" s="94"/>
      <c r="D745" s="94"/>
      <c r="E745" s="94"/>
      <c r="F745" s="534" t="s">
        <v>697</v>
      </c>
      <c r="G745" s="500"/>
      <c r="H745" s="501"/>
      <c r="I745" s="502"/>
      <c r="J745" s="503"/>
      <c r="K745" s="94"/>
      <c r="L745" s="663"/>
      <c r="M745" s="662" t="s">
        <v>790</v>
      </c>
      <c r="N745" s="315"/>
      <c r="O745" s="292"/>
      <c r="P745" s="273"/>
      <c r="Q745" s="273"/>
      <c r="R745" s="1497"/>
      <c r="S745" s="1336" t="s">
        <v>1477</v>
      </c>
      <c r="T745" s="722"/>
      <c r="U745" s="311"/>
      <c r="V745" s="827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594"/>
    </row>
    <row r="746" spans="1:44" x14ac:dyDescent="0.2">
      <c r="A746" s="94"/>
      <c r="B746" s="94"/>
      <c r="C746" s="94"/>
      <c r="D746" s="94"/>
      <c r="E746" s="94"/>
      <c r="F746" s="393"/>
      <c r="G746" s="478"/>
      <c r="H746" s="535"/>
      <c r="I746" s="294"/>
      <c r="J746" s="505"/>
      <c r="K746" s="94"/>
      <c r="L746" s="117"/>
      <c r="N746" s="273"/>
      <c r="O746" s="292"/>
      <c r="P746" s="273"/>
      <c r="Q746" s="273"/>
      <c r="R746" s="1496"/>
      <c r="S746" s="1324" t="s">
        <v>1478</v>
      </c>
      <c r="T746" s="725"/>
      <c r="U746" s="723"/>
      <c r="V746" s="765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594"/>
    </row>
    <row r="747" spans="1:44" x14ac:dyDescent="0.2">
      <c r="A747" s="94" t="s">
        <v>231</v>
      </c>
      <c r="B747" s="1783">
        <f>'Info Page'!C28</f>
        <v>0</v>
      </c>
      <c r="C747" s="1783"/>
      <c r="D747" s="1783"/>
      <c r="E747" s="1784"/>
      <c r="F747" s="393"/>
      <c r="G747" s="478">
        <f>'Info Page'!C135</f>
        <v>0</v>
      </c>
      <c r="H747" s="535"/>
      <c r="I747" s="507"/>
      <c r="J747" s="506"/>
      <c r="K747" s="94"/>
      <c r="L747" s="663"/>
      <c r="M747" s="662" t="s">
        <v>791</v>
      </c>
      <c r="N747" s="292"/>
      <c r="O747" s="292"/>
      <c r="P747" s="292"/>
      <c r="Q747" s="273"/>
      <c r="R747" s="1496"/>
      <c r="S747" s="1324" t="s">
        <v>1466</v>
      </c>
      <c r="T747" s="292"/>
      <c r="U747" s="311"/>
      <c r="V747" s="82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594"/>
    </row>
    <row r="748" spans="1:44" x14ac:dyDescent="0.2">
      <c r="A748" s="94"/>
      <c r="B748" s="341"/>
      <c r="C748" s="341"/>
      <c r="D748" s="94"/>
      <c r="E748" s="94"/>
      <c r="F748" s="393"/>
      <c r="G748" s="485"/>
      <c r="H748" s="291"/>
      <c r="I748" s="508"/>
      <c r="J748" s="506"/>
      <c r="K748" s="94"/>
      <c r="L748" s="117"/>
      <c r="N748" s="317"/>
      <c r="O748" s="318"/>
      <c r="P748" s="273"/>
      <c r="Q748" s="273"/>
      <c r="R748" s="1496"/>
      <c r="S748" s="1324" t="s">
        <v>1479</v>
      </c>
      <c r="T748" s="725"/>
      <c r="U748" s="723"/>
      <c r="V748" s="765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594"/>
    </row>
    <row r="749" spans="1:44" x14ac:dyDescent="0.2">
      <c r="A749" s="94" t="s">
        <v>232</v>
      </c>
      <c r="B749" s="341"/>
      <c r="C749" s="1783">
        <f>'Info Page'!D84</f>
        <v>0</v>
      </c>
      <c r="D749" s="1783"/>
      <c r="E749" s="1784"/>
      <c r="F749" s="393"/>
      <c r="G749" s="478">
        <f>'Info Page'!C136</f>
        <v>0</v>
      </c>
      <c r="H749" s="535"/>
      <c r="I749" s="508"/>
      <c r="J749" s="403"/>
      <c r="K749" s="94"/>
      <c r="L749" s="663"/>
      <c r="M749" s="662" t="s">
        <v>794</v>
      </c>
      <c r="N749" s="273"/>
      <c r="O749" s="273"/>
      <c r="P749" s="273"/>
      <c r="Q749" s="273"/>
      <c r="R749" s="1496"/>
      <c r="S749" s="1324" t="s">
        <v>1841</v>
      </c>
      <c r="T749" s="2"/>
      <c r="U749" s="2"/>
      <c r="V749" s="594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594"/>
    </row>
    <row r="750" spans="1:44" x14ac:dyDescent="0.2">
      <c r="A750" s="94"/>
      <c r="B750" s="341"/>
      <c r="C750" s="509"/>
      <c r="D750" s="94"/>
      <c r="E750" s="94"/>
      <c r="F750" s="393"/>
      <c r="G750" s="485"/>
      <c r="H750" s="536"/>
      <c r="I750" s="271"/>
      <c r="J750" s="403"/>
      <c r="K750" s="94"/>
      <c r="L750" s="117"/>
      <c r="N750" s="292"/>
      <c r="O750" s="273"/>
      <c r="P750" s="273"/>
      <c r="Q750" s="273"/>
      <c r="R750" s="1497"/>
      <c r="S750" s="1336" t="s">
        <v>1480</v>
      </c>
      <c r="T750" s="658"/>
      <c r="U750" s="311"/>
      <c r="V750" s="827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594"/>
    </row>
    <row r="751" spans="1:44" x14ac:dyDescent="0.2">
      <c r="A751" s="94" t="s">
        <v>447</v>
      </c>
      <c r="B751" s="341"/>
      <c r="C751" s="1783">
        <f>'Info Page'!D79</f>
        <v>0</v>
      </c>
      <c r="D751" s="1783"/>
      <c r="E751" s="1784"/>
      <c r="F751" s="393"/>
      <c r="G751" s="319">
        <f>'Info Page'!C137</f>
        <v>0</v>
      </c>
      <c r="H751" s="286"/>
      <c r="I751" s="271"/>
      <c r="J751" s="403"/>
      <c r="K751" s="94"/>
      <c r="L751" s="663"/>
      <c r="M751" s="662" t="s">
        <v>792</v>
      </c>
      <c r="N751" s="316"/>
      <c r="Q751" s="273"/>
      <c r="R751" s="1497"/>
      <c r="S751" s="1336" t="s">
        <v>1467</v>
      </c>
      <c r="T751" s="724"/>
      <c r="U751" s="723"/>
      <c r="V751" s="765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594"/>
    </row>
    <row r="752" spans="1:44" x14ac:dyDescent="0.2">
      <c r="A752" s="94"/>
      <c r="B752" s="341"/>
      <c r="C752" s="509"/>
      <c r="D752" s="94"/>
      <c r="E752" s="94"/>
      <c r="F752" s="393"/>
      <c r="G752" s="478"/>
      <c r="H752" s="537" t="s">
        <v>698</v>
      </c>
      <c r="I752" s="538">
        <f>'Info Page'!E138</f>
        <v>0</v>
      </c>
      <c r="J752" s="506"/>
      <c r="K752" s="94"/>
      <c r="L752" s="5"/>
      <c r="Q752" s="273"/>
      <c r="R752" s="1496"/>
      <c r="S752" s="1324" t="s">
        <v>1468</v>
      </c>
      <c r="T752" s="273"/>
      <c r="U752" s="311"/>
      <c r="V752" s="827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594"/>
    </row>
    <row r="753" spans="1:44" x14ac:dyDescent="0.2">
      <c r="A753" s="94" t="s">
        <v>418</v>
      </c>
      <c r="B753" s="341"/>
      <c r="C753" s="1783">
        <f>'Info Page'!D80</f>
        <v>0</v>
      </c>
      <c r="D753" s="1783"/>
      <c r="E753" s="1784"/>
      <c r="F753" s="393"/>
      <c r="G753" s="539"/>
      <c r="H753" s="271"/>
      <c r="I753" s="271"/>
      <c r="J753" s="428"/>
      <c r="K753" s="94"/>
      <c r="L753" s="663"/>
      <c r="M753" s="664" t="s">
        <v>1442</v>
      </c>
      <c r="Q753" s="292"/>
      <c r="R753" s="1496"/>
      <c r="S753" s="1324" t="s">
        <v>1592</v>
      </c>
      <c r="T753" s="724"/>
      <c r="U753" s="723"/>
      <c r="V753" s="765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594"/>
    </row>
    <row r="754" spans="1:44" x14ac:dyDescent="0.2">
      <c r="A754" s="94"/>
      <c r="B754" s="510">
        <f>'Info Page'!D89</f>
        <v>0</v>
      </c>
      <c r="C754" s="94"/>
      <c r="D754" s="94"/>
      <c r="E754" s="94"/>
      <c r="F754" s="393"/>
      <c r="G754" s="540">
        <f>'Info Page'!C139</f>
        <v>0</v>
      </c>
      <c r="H754" s="504"/>
      <c r="I754" s="271"/>
      <c r="J754" s="428"/>
      <c r="K754" s="94"/>
      <c r="L754" s="5"/>
      <c r="N754" s="199" t="s">
        <v>1507</v>
      </c>
      <c r="Q754" s="292"/>
      <c r="R754" s="1497"/>
      <c r="S754" s="1336" t="s">
        <v>1470</v>
      </c>
      <c r="T754" s="724"/>
      <c r="U754" s="723"/>
      <c r="V754" s="765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594"/>
    </row>
    <row r="755" spans="1:44" ht="13.5" thickBot="1" x14ac:dyDescent="0.25">
      <c r="A755" s="632" t="s">
        <v>759</v>
      </c>
      <c r="B755" s="541"/>
      <c r="C755" s="94"/>
      <c r="D755" s="511"/>
      <c r="E755" s="511"/>
      <c r="F755" s="512"/>
      <c r="G755" s="542"/>
      <c r="H755" s="537" t="s">
        <v>698</v>
      </c>
      <c r="I755" s="929">
        <f>'Info Page'!E140</f>
        <v>0</v>
      </c>
      <c r="J755" s="513"/>
      <c r="K755" s="94"/>
      <c r="L755" s="663"/>
      <c r="M755" s="664" t="s">
        <v>1041</v>
      </c>
      <c r="Q755" s="292"/>
      <c r="R755" s="1497"/>
      <c r="S755" s="1336" t="s">
        <v>1471</v>
      </c>
      <c r="T755" s="273"/>
      <c r="U755" s="723"/>
      <c r="V755" s="827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594"/>
    </row>
    <row r="756" spans="1:44" x14ac:dyDescent="0.2">
      <c r="A756" s="298">
        <f>FINISHEDBSMT</f>
        <v>0</v>
      </c>
      <c r="C756" s="514"/>
      <c r="D756" s="511"/>
      <c r="E756" s="511"/>
      <c r="F756" s="543"/>
      <c r="G756" s="532"/>
      <c r="H756" s="532"/>
      <c r="I756" s="541"/>
      <c r="J756" s="533"/>
      <c r="K756" s="94"/>
      <c r="L756" s="664" t="s">
        <v>796</v>
      </c>
      <c r="N756" s="292"/>
      <c r="O756" s="273"/>
      <c r="P756" s="273"/>
      <c r="Q756" s="292"/>
      <c r="R756" s="1496"/>
      <c r="S756" s="1324" t="s">
        <v>1472</v>
      </c>
      <c r="T756" s="273"/>
      <c r="U756" s="273"/>
      <c r="V756" s="594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594"/>
    </row>
    <row r="757" spans="1:44" ht="13.5" thickBot="1" x14ac:dyDescent="0.25">
      <c r="A757" s="442"/>
      <c r="B757" s="94"/>
      <c r="C757" s="94"/>
      <c r="D757" s="94"/>
      <c r="E757" s="94"/>
      <c r="F757" s="544"/>
      <c r="G757" s="545"/>
      <c r="H757" s="545"/>
      <c r="I757" s="546"/>
      <c r="J757" s="547"/>
      <c r="K757" s="94"/>
      <c r="L757" s="664" t="s">
        <v>797</v>
      </c>
      <c r="N757" s="273"/>
      <c r="O757" s="273"/>
      <c r="P757" s="273"/>
      <c r="Q757" s="292"/>
      <c r="R757" s="1497"/>
      <c r="S757" s="1336" t="s">
        <v>1473</v>
      </c>
      <c r="T757" s="659"/>
      <c r="U757" s="1048"/>
      <c r="V757" s="765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594"/>
    </row>
    <row r="758" spans="1:44" x14ac:dyDescent="0.2">
      <c r="A758" s="442"/>
      <c r="B758" s="94"/>
      <c r="C758" s="511"/>
      <c r="D758" s="511"/>
      <c r="E758" s="511"/>
      <c r="F758" s="442"/>
      <c r="G758" s="94"/>
      <c r="H758" s="94"/>
      <c r="I758" s="298"/>
      <c r="J758" s="94"/>
      <c r="K758" s="94"/>
      <c r="L758" s="107" t="s">
        <v>798</v>
      </c>
      <c r="M758" s="292"/>
      <c r="N758" s="292"/>
      <c r="O758" s="292"/>
      <c r="P758" s="292"/>
      <c r="Q758" s="273"/>
      <c r="R758" s="1497"/>
      <c r="S758" s="1336" t="s">
        <v>1474</v>
      </c>
      <c r="T758" s="2"/>
      <c r="U758" s="2"/>
      <c r="V758" s="765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594"/>
    </row>
    <row r="759" spans="1:44" x14ac:dyDescent="0.2">
      <c r="A759" s="442"/>
      <c r="B759" s="94"/>
      <c r="C759" s="94"/>
      <c r="D759" s="494" t="s">
        <v>158</v>
      </c>
      <c r="E759" s="637">
        <f>'Info Page'!D65</f>
        <v>0</v>
      </c>
      <c r="F759" s="94"/>
      <c r="G759" s="298"/>
      <c r="H759" s="298"/>
      <c r="I759" s="94"/>
      <c r="J759" s="298"/>
      <c r="K759" s="94"/>
      <c r="L759" s="117"/>
      <c r="M759" s="320"/>
      <c r="N759" s="292"/>
      <c r="O759" s="292"/>
      <c r="P759" s="292"/>
      <c r="Q759" s="273"/>
      <c r="R759" s="1496"/>
      <c r="S759" s="1324" t="s">
        <v>1475</v>
      </c>
      <c r="T759" s="2"/>
      <c r="U759" s="2"/>
      <c r="V759" s="594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594"/>
    </row>
    <row r="760" spans="1:44" ht="15.75" x14ac:dyDescent="0.25">
      <c r="A760" s="442"/>
      <c r="B760" s="94"/>
      <c r="C760" s="94"/>
      <c r="D760" s="94"/>
      <c r="E760" s="548"/>
      <c r="F760" s="94"/>
      <c r="G760" s="94"/>
      <c r="H760" s="94"/>
      <c r="I760" s="94"/>
      <c r="J760" s="94"/>
      <c r="K760" s="94"/>
      <c r="L760" s="117"/>
      <c r="M760" s="668" t="s">
        <v>337</v>
      </c>
      <c r="N760" s="660"/>
      <c r="O760" s="660"/>
      <c r="P760" s="660"/>
      <c r="Q760" s="273"/>
      <c r="R760" s="1496"/>
      <c r="S760" s="1324" t="s">
        <v>1476</v>
      </c>
      <c r="T760" s="2"/>
      <c r="U760" s="2"/>
      <c r="V760" s="594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594"/>
    </row>
    <row r="761" spans="1:44" ht="13.5" thickBot="1" x14ac:dyDescent="0.25">
      <c r="A761" s="442"/>
      <c r="B761" s="94"/>
      <c r="C761" s="94"/>
      <c r="D761" s="494" t="s">
        <v>699</v>
      </c>
      <c r="E761" s="549" t="e">
        <f ca="1">'Info Page'!E67</f>
        <v>#N/A</v>
      </c>
      <c r="F761" s="550" t="s">
        <v>703</v>
      </c>
      <c r="G761" s="94"/>
      <c r="H761" s="94"/>
      <c r="I761" s="94"/>
      <c r="J761" s="94"/>
      <c r="K761" s="94"/>
      <c r="L761" s="117"/>
      <c r="M761" s="667" t="s">
        <v>802</v>
      </c>
      <c r="N761" s="292"/>
      <c r="O761" s="292"/>
      <c r="P761" s="292"/>
      <c r="Q761" s="273"/>
      <c r="R761" s="1400" t="s">
        <v>1488</v>
      </c>
      <c r="S761" s="170"/>
      <c r="T761" s="170"/>
      <c r="U761" s="170"/>
      <c r="V761" s="688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688"/>
    </row>
    <row r="762" spans="1:44" x14ac:dyDescent="0.2">
      <c r="A762" s="442"/>
      <c r="B762" s="94"/>
      <c r="C762" s="551"/>
      <c r="D762" s="94"/>
      <c r="E762" s="94"/>
      <c r="F762" s="442"/>
      <c r="G762" s="94"/>
      <c r="H762" s="94"/>
      <c r="I762" s="94"/>
      <c r="J762" s="94"/>
      <c r="K762" s="94"/>
      <c r="L762" s="105"/>
      <c r="M762" s="293"/>
      <c r="N762" s="321"/>
      <c r="O762" s="273"/>
      <c r="P762" s="273"/>
      <c r="Q762" s="477" t="s">
        <v>782</v>
      </c>
      <c r="R762" s="273"/>
      <c r="S762" s="273"/>
      <c r="T762" s="273"/>
      <c r="U762" s="273"/>
      <c r="V762" s="273"/>
    </row>
    <row r="763" spans="1:44" x14ac:dyDescent="0.2">
      <c r="A763" s="44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116"/>
      <c r="M763" s="293" t="s">
        <v>785</v>
      </c>
      <c r="N763" s="660"/>
      <c r="O763" s="660"/>
      <c r="P763" s="307" t="s">
        <v>786</v>
      </c>
      <c r="R763" s="292"/>
      <c r="S763" s="273"/>
      <c r="T763" s="273"/>
      <c r="U763" s="273"/>
      <c r="V763" s="292"/>
    </row>
    <row r="764" spans="1:44" ht="20.25" x14ac:dyDescent="0.3">
      <c r="A764" s="442"/>
      <c r="B764" s="94"/>
      <c r="C764" s="94"/>
      <c r="D764" s="94"/>
      <c r="E764" s="94"/>
      <c r="F764" s="731" t="s">
        <v>1105</v>
      </c>
      <c r="G764" s="94"/>
      <c r="H764" s="94"/>
      <c r="I764" s="94"/>
      <c r="J764" s="94"/>
      <c r="K764" s="98"/>
      <c r="L764" s="105"/>
      <c r="M764" s="293" t="s">
        <v>783</v>
      </c>
      <c r="N764" s="661"/>
      <c r="O764" s="661"/>
      <c r="P764" s="292"/>
      <c r="Q764" s="293" t="s">
        <v>793</v>
      </c>
      <c r="R764" s="660"/>
      <c r="S764" s="292"/>
      <c r="T764" s="292"/>
      <c r="U764" s="292"/>
      <c r="V764" s="273"/>
    </row>
    <row r="765" spans="1:44" ht="13.5" thickBot="1" x14ac:dyDescent="0.25">
      <c r="A765" s="552"/>
      <c r="B765" s="94"/>
      <c r="C765" s="94"/>
      <c r="D765" s="94"/>
      <c r="E765" s="94"/>
      <c r="G765" s="94"/>
      <c r="H765" s="94"/>
      <c r="I765" s="94"/>
      <c r="J765" s="94"/>
      <c r="K765" s="272"/>
      <c r="L765" s="105"/>
      <c r="M765" s="16" t="s">
        <v>803</v>
      </c>
      <c r="N765" s="16"/>
      <c r="O765" s="293"/>
      <c r="P765" s="321"/>
      <c r="Q765" s="293"/>
      <c r="R765" s="321"/>
      <c r="S765" s="97" t="s">
        <v>784</v>
      </c>
      <c r="T765" s="321"/>
      <c r="U765" s="286"/>
      <c r="V765" s="292"/>
    </row>
    <row r="766" spans="1:44" x14ac:dyDescent="0.2">
      <c r="A766" s="272"/>
      <c r="B766" s="94"/>
      <c r="C766" s="94"/>
      <c r="D766" s="94"/>
      <c r="E766" s="94"/>
      <c r="F766" s="94"/>
      <c r="G766" s="94"/>
      <c r="H766" s="94"/>
      <c r="I766" s="94"/>
      <c r="J766" s="94"/>
      <c r="K766" s="272"/>
      <c r="L766" s="113"/>
      <c r="M766" s="652"/>
      <c r="N766" s="653"/>
      <c r="O766" s="653"/>
      <c r="P766" s="653"/>
      <c r="Q766" s="653"/>
      <c r="R766" s="653"/>
      <c r="S766" s="652"/>
      <c r="T766" s="653"/>
      <c r="U766" s="654"/>
      <c r="V766" s="292"/>
    </row>
    <row r="767" spans="1:44" ht="15.75" customHeight="1" x14ac:dyDescent="0.2">
      <c r="A767" s="442"/>
      <c r="B767" s="94"/>
      <c r="C767" s="494" t="s">
        <v>886</v>
      </c>
      <c r="D767" s="1779">
        <f>'Info Page'!C6</f>
        <v>0</v>
      </c>
      <c r="E767" s="1779"/>
      <c r="F767" s="1779"/>
      <c r="G767" s="94"/>
      <c r="H767" s="94"/>
      <c r="I767" s="94"/>
      <c r="J767" s="94"/>
      <c r="K767" s="272"/>
      <c r="L767" s="49"/>
      <c r="M767" s="656"/>
      <c r="N767" s="372"/>
      <c r="O767" s="372"/>
      <c r="P767" s="372"/>
      <c r="Q767" s="372"/>
      <c r="R767" s="372"/>
      <c r="S767" s="656"/>
      <c r="T767" s="372"/>
      <c r="U767" s="657"/>
      <c r="V767" s="292"/>
    </row>
    <row r="768" spans="1:44" ht="15.75" customHeight="1" x14ac:dyDescent="0.2">
      <c r="A768" s="442"/>
      <c r="B768" s="94"/>
      <c r="C768" s="94"/>
      <c r="D768" s="94"/>
      <c r="E768" s="94"/>
      <c r="F768" s="94"/>
      <c r="G768" s="94"/>
      <c r="H768" s="94"/>
      <c r="I768" s="94"/>
      <c r="J768" s="94"/>
      <c r="K768" s="272"/>
      <c r="L768" s="105"/>
      <c r="M768" s="648"/>
      <c r="N768" s="286"/>
      <c r="O768" s="286"/>
      <c r="P768" s="286"/>
      <c r="Q768" s="286"/>
      <c r="R768" s="286"/>
      <c r="S768" s="648"/>
      <c r="T768" s="286"/>
      <c r="U768" s="644"/>
      <c r="V768" s="273"/>
    </row>
    <row r="769" spans="1:22" ht="20.25" x14ac:dyDescent="0.3">
      <c r="A769" s="442"/>
      <c r="B769" s="94"/>
      <c r="C769" s="94"/>
      <c r="D769" s="94"/>
      <c r="E769" s="94"/>
      <c r="F769" s="553" t="s">
        <v>702</v>
      </c>
      <c r="G769" s="94"/>
      <c r="H769" s="94"/>
      <c r="I769" s="94"/>
      <c r="J769" s="94"/>
      <c r="K769" s="272"/>
      <c r="L769" s="105"/>
      <c r="M769" s="656"/>
      <c r="N769" s="372"/>
      <c r="O769" s="372"/>
      <c r="P769" s="372"/>
      <c r="Q769" s="372"/>
      <c r="R769" s="372"/>
      <c r="S769" s="656"/>
      <c r="T769" s="372"/>
      <c r="U769" s="657"/>
      <c r="V769" s="273"/>
    </row>
    <row r="770" spans="1:22" x14ac:dyDescent="0.2">
      <c r="A770" s="442"/>
      <c r="B770" s="98"/>
      <c r="C770" s="95"/>
      <c r="D770" s="98"/>
      <c r="E770" s="554"/>
      <c r="F770" s="554"/>
      <c r="G770" s="554"/>
      <c r="H770" s="554"/>
      <c r="I770" s="98"/>
      <c r="J770" s="98"/>
      <c r="K770" s="272"/>
      <c r="L770" s="119"/>
      <c r="M770" s="580"/>
      <c r="N770" s="273"/>
      <c r="O770" s="286"/>
      <c r="P770" s="286"/>
      <c r="Q770" s="286"/>
      <c r="R770" s="286"/>
      <c r="S770" s="648"/>
      <c r="T770" s="286"/>
      <c r="U770" s="644"/>
      <c r="V770" s="286"/>
    </row>
    <row r="771" spans="1:22" ht="15.75" customHeight="1" x14ac:dyDescent="0.2">
      <c r="A771" s="442"/>
      <c r="B771" s="521" t="s">
        <v>700</v>
      </c>
      <c r="C771" s="1821">
        <f>F13</f>
        <v>0</v>
      </c>
      <c r="D771" s="1821"/>
      <c r="E771" s="554"/>
      <c r="F771" s="554"/>
      <c r="G771" s="98"/>
      <c r="H771" s="98"/>
      <c r="I771" s="272"/>
      <c r="J771" s="272"/>
      <c r="K771" s="273"/>
      <c r="L771" s="119"/>
      <c r="M771" s="656"/>
      <c r="N771" s="372"/>
      <c r="O771" s="372"/>
      <c r="P771" s="372"/>
      <c r="Q771" s="372"/>
      <c r="R771" s="372"/>
      <c r="S771" s="656"/>
      <c r="T771" s="372"/>
      <c r="U771" s="657"/>
      <c r="V771" s="286"/>
    </row>
    <row r="772" spans="1:22" x14ac:dyDescent="0.2">
      <c r="A772" s="442"/>
      <c r="B772" s="521"/>
      <c r="C772" s="1260"/>
      <c r="D772" s="519"/>
      <c r="E772" s="554"/>
      <c r="F772" s="554"/>
      <c r="G772" s="98"/>
      <c r="H772" s="98"/>
      <c r="I772" s="272"/>
      <c r="J772" s="272"/>
      <c r="K772" s="272"/>
      <c r="L772" s="116"/>
      <c r="M772" s="643"/>
      <c r="N772" s="292"/>
      <c r="O772" s="286"/>
      <c r="P772" s="286"/>
      <c r="Q772" s="286"/>
      <c r="R772" s="286"/>
      <c r="S772" s="648"/>
      <c r="T772" s="286"/>
      <c r="U772" s="644"/>
      <c r="V772" s="286"/>
    </row>
    <row r="773" spans="1:22" x14ac:dyDescent="0.2">
      <c r="A773" s="442"/>
      <c r="B773" s="521" t="str">
        <f>'Info Page'!B21</f>
        <v>Work Phone (1):</v>
      </c>
      <c r="C773" s="1821">
        <f>'Info Page'!C21</f>
        <v>0</v>
      </c>
      <c r="D773" s="1821"/>
      <c r="E773" s="199"/>
      <c r="F773" s="521" t="s">
        <v>701</v>
      </c>
      <c r="G773" s="1261">
        <f>'Info Page'!C22</f>
        <v>0</v>
      </c>
      <c r="H773" s="947"/>
      <c r="I773" s="1262"/>
      <c r="J773" s="272"/>
      <c r="K773" s="272"/>
      <c r="L773" s="119"/>
      <c r="M773" s="656"/>
      <c r="N773" s="372"/>
      <c r="O773" s="372"/>
      <c r="P773" s="372"/>
      <c r="Q773" s="372"/>
      <c r="R773" s="372"/>
      <c r="S773" s="656"/>
      <c r="T773" s="372"/>
      <c r="U773" s="657"/>
      <c r="V773" s="286"/>
    </row>
    <row r="774" spans="1:22" x14ac:dyDescent="0.2">
      <c r="A774" s="442"/>
      <c r="B774" s="521"/>
      <c r="C774" s="1259"/>
      <c r="D774" s="141"/>
      <c r="E774" s="199"/>
      <c r="F774" s="98"/>
      <c r="G774" s="1263"/>
      <c r="H774" s="947"/>
      <c r="I774" s="1264"/>
      <c r="J774" s="272"/>
      <c r="K774" s="272"/>
      <c r="L774" s="51"/>
      <c r="M774" s="646"/>
      <c r="N774" s="292"/>
      <c r="O774" s="292"/>
      <c r="P774" s="292"/>
      <c r="Q774" s="292"/>
      <c r="R774" s="292"/>
      <c r="S774" s="646"/>
      <c r="T774" s="292"/>
      <c r="U774" s="645"/>
      <c r="V774" s="286"/>
    </row>
    <row r="775" spans="1:22" ht="15.75" x14ac:dyDescent="0.25">
      <c r="A775" s="442"/>
      <c r="B775" s="521" t="str">
        <f>'Info Page'!B25</f>
        <v>Work Phone (2):</v>
      </c>
      <c r="C775" s="1821">
        <f>'Info Page'!C25</f>
        <v>0</v>
      </c>
      <c r="D775" s="1821"/>
      <c r="E775" s="199"/>
      <c r="F775" s="521" t="s">
        <v>701</v>
      </c>
      <c r="G775" s="1265">
        <f>'Info Page'!C26</f>
        <v>0</v>
      </c>
      <c r="H775" s="947"/>
      <c r="I775" s="1266"/>
      <c r="J775" s="522"/>
      <c r="K775" s="272"/>
      <c r="L775" s="114"/>
      <c r="M775" s="656"/>
      <c r="N775" s="372"/>
      <c r="O775" s="372"/>
      <c r="P775" s="372"/>
      <c r="Q775" s="372"/>
      <c r="R775" s="372"/>
      <c r="S775" s="656"/>
      <c r="T775" s="372"/>
      <c r="U775" s="657"/>
      <c r="V775" s="292"/>
    </row>
    <row r="776" spans="1:22" x14ac:dyDescent="0.2">
      <c r="L776" s="113"/>
      <c r="M776" s="647"/>
      <c r="N776" s="273"/>
      <c r="O776" s="292"/>
      <c r="P776" s="292"/>
      <c r="Q776" s="323"/>
      <c r="R776" s="292"/>
      <c r="S776" s="646"/>
      <c r="T776" s="292"/>
      <c r="U776" s="645"/>
      <c r="V776" s="292"/>
    </row>
    <row r="777" spans="1:22" x14ac:dyDescent="0.2">
      <c r="L777" s="119"/>
      <c r="M777" s="656"/>
      <c r="N777" s="372"/>
      <c r="O777" s="372"/>
      <c r="P777" s="372"/>
      <c r="Q777" s="372"/>
      <c r="R777" s="372"/>
      <c r="S777" s="656"/>
      <c r="T777" s="372"/>
      <c r="U777" s="657"/>
      <c r="V777" s="292"/>
    </row>
    <row r="778" spans="1:22" x14ac:dyDescent="0.2">
      <c r="L778" s="119"/>
      <c r="M778" s="648"/>
      <c r="N778" s="286"/>
      <c r="O778" s="292"/>
      <c r="P778" s="292"/>
      <c r="Q778" s="292"/>
      <c r="R778" s="292"/>
      <c r="S778" s="646"/>
      <c r="T778" s="292"/>
      <c r="U778" s="645"/>
      <c r="V778" s="292"/>
    </row>
    <row r="779" spans="1:22" x14ac:dyDescent="0.2">
      <c r="L779" s="119"/>
      <c r="M779" s="656"/>
      <c r="N779" s="372"/>
      <c r="O779" s="372"/>
      <c r="P779" s="372"/>
      <c r="Q779" s="372"/>
      <c r="R779" s="372"/>
      <c r="S779" s="656"/>
      <c r="T779" s="372"/>
      <c r="U779" s="657"/>
      <c r="V779" s="292"/>
    </row>
    <row r="780" spans="1:22" x14ac:dyDescent="0.2">
      <c r="L780" s="119"/>
      <c r="M780" s="648"/>
      <c r="N780" s="286"/>
      <c r="O780" s="273"/>
      <c r="P780" s="273"/>
      <c r="Q780" s="324"/>
      <c r="R780" s="273"/>
      <c r="S780" s="647"/>
      <c r="T780" s="273"/>
      <c r="U780" s="645"/>
      <c r="V780" s="292"/>
    </row>
    <row r="781" spans="1:22" x14ac:dyDescent="0.2">
      <c r="L781" s="119"/>
      <c r="M781" s="656"/>
      <c r="N781" s="372"/>
      <c r="O781" s="372"/>
      <c r="P781" s="372"/>
      <c r="Q781" s="372"/>
      <c r="R781" s="372"/>
      <c r="S781" s="656"/>
      <c r="T781" s="372"/>
      <c r="U781" s="657"/>
      <c r="V781" s="292"/>
    </row>
    <row r="782" spans="1:22" x14ac:dyDescent="0.2">
      <c r="C782" s="1"/>
      <c r="L782" s="119"/>
      <c r="M782" s="646"/>
      <c r="N782" s="292"/>
      <c r="O782" s="292"/>
      <c r="P782" s="292"/>
      <c r="Q782" s="286"/>
      <c r="R782" s="292"/>
      <c r="S782" s="646"/>
      <c r="T782" s="292"/>
      <c r="U782" s="645"/>
      <c r="V782" s="292"/>
    </row>
    <row r="783" spans="1:22" ht="13.5" thickBot="1" x14ac:dyDescent="0.25">
      <c r="L783" s="105"/>
      <c r="M783" s="649"/>
      <c r="N783" s="635"/>
      <c r="O783" s="650"/>
      <c r="P783" s="635"/>
      <c r="Q783" s="635"/>
      <c r="R783" s="635"/>
      <c r="S783" s="655"/>
      <c r="T783" s="635"/>
      <c r="U783" s="651"/>
      <c r="V783" s="292"/>
    </row>
    <row r="784" spans="1:22" ht="15.75" x14ac:dyDescent="0.25">
      <c r="A784" s="529">
        <v>40533</v>
      </c>
      <c r="F784" s="527"/>
      <c r="L784" s="105"/>
      <c r="Q784" s="288">
        <f>'Info Page'!C28</f>
        <v>0</v>
      </c>
      <c r="V784" s="292"/>
    </row>
    <row r="785" spans="1:22" ht="15.75" x14ac:dyDescent="0.25">
      <c r="B785" s="98"/>
      <c r="F785" s="98"/>
      <c r="G785" s="517"/>
      <c r="I785" s="525"/>
      <c r="J785" s="272"/>
      <c r="K785" s="272"/>
      <c r="L785" s="113"/>
      <c r="Q785" s="288">
        <f>'Info Page'!D84</f>
        <v>0</v>
      </c>
      <c r="V785" s="292"/>
    </row>
    <row r="786" spans="1:22" x14ac:dyDescent="0.2">
      <c r="A786" s="119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3"/>
      <c r="M786" s="292"/>
      <c r="N786" s="292"/>
      <c r="O786" s="292"/>
      <c r="P786" s="292"/>
      <c r="Q786" s="288">
        <f>'Info Page'!D79</f>
        <v>0</v>
      </c>
      <c r="R786" s="292"/>
      <c r="S786" s="292"/>
      <c r="T786" s="292"/>
      <c r="U786" s="292"/>
      <c r="V786" s="292"/>
    </row>
    <row r="787" spans="1:22" x14ac:dyDescent="0.2">
      <c r="A787" s="362"/>
      <c r="L787" s="105"/>
      <c r="M787" s="40"/>
      <c r="N787" s="40"/>
      <c r="O787" s="40"/>
      <c r="P787" s="40"/>
      <c r="Q787" s="40"/>
      <c r="R787" s="40"/>
      <c r="S787" s="40"/>
      <c r="T787" s="40"/>
      <c r="U787" s="40"/>
      <c r="V787" s="40"/>
    </row>
    <row r="788" spans="1:22" x14ac:dyDescent="0.2">
      <c r="A788" s="362"/>
      <c r="B788" s="94"/>
      <c r="C788" s="94"/>
      <c r="D788" s="94"/>
      <c r="E788" s="94"/>
      <c r="F788" s="94"/>
      <c r="G788" s="94"/>
      <c r="H788" s="94"/>
      <c r="I788" s="98"/>
      <c r="J788" s="94"/>
      <c r="K788" s="94"/>
    </row>
    <row r="789" spans="1:22" x14ac:dyDescent="0.2">
      <c r="A789" s="362"/>
      <c r="B789" s="98"/>
      <c r="C789" s="98"/>
      <c r="D789" s="98"/>
      <c r="E789" s="98"/>
      <c r="F789" s="98"/>
      <c r="G789" s="98"/>
      <c r="H789" s="98"/>
      <c r="I789" s="94"/>
      <c r="J789" s="98"/>
      <c r="K789" s="98"/>
    </row>
    <row r="790" spans="1:22" x14ac:dyDescent="0.2">
      <c r="A790" s="442"/>
      <c r="B790" s="94"/>
      <c r="C790" s="94"/>
      <c r="D790" s="94"/>
      <c r="E790" s="94"/>
      <c r="F790" s="303" t="s">
        <v>198</v>
      </c>
      <c r="G790" s="1786">
        <f>'Info Page'!D84</f>
        <v>0</v>
      </c>
      <c r="H790" s="1786"/>
      <c r="I790" s="1786"/>
      <c r="J790" s="303" t="s">
        <v>642</v>
      </c>
      <c r="K790" s="364">
        <f>'Info Page'!D82</f>
        <v>0</v>
      </c>
    </row>
    <row r="791" spans="1:22" x14ac:dyDescent="0.2">
      <c r="A791" s="442"/>
      <c r="B791" s="94"/>
      <c r="C791" s="94"/>
      <c r="D791" s="94"/>
      <c r="E791" s="94"/>
      <c r="F791" s="303" t="s">
        <v>643</v>
      </c>
      <c r="G791" s="449">
        <f>'Info Page'!D81</f>
        <v>0</v>
      </c>
      <c r="H791" s="399">
        <f>'Info Page'!D79</f>
        <v>0</v>
      </c>
      <c r="I791" s="154"/>
      <c r="J791" s="401"/>
      <c r="K791" s="285"/>
    </row>
    <row r="792" spans="1:22" x14ac:dyDescent="0.2">
      <c r="A792" s="442"/>
      <c r="B792" s="94"/>
      <c r="C792" s="94"/>
      <c r="D792" s="94"/>
      <c r="E792" s="94"/>
      <c r="F792" s="154"/>
      <c r="G792" s="450" t="s">
        <v>481</v>
      </c>
      <c r="H792" s="451" t="s">
        <v>358</v>
      </c>
      <c r="I792" s="154"/>
      <c r="J792" s="154"/>
      <c r="K792" s="154"/>
    </row>
    <row r="793" spans="1:22" ht="18.75" x14ac:dyDescent="0.3">
      <c r="A793" s="442"/>
      <c r="B793" s="94"/>
      <c r="C793" s="94"/>
      <c r="D793" s="94"/>
      <c r="E793" s="94"/>
      <c r="F793" s="154"/>
      <c r="G793" s="154"/>
      <c r="H793" s="154"/>
      <c r="I793" s="154"/>
      <c r="J793" s="296"/>
      <c r="K793" s="400"/>
      <c r="M793" s="65" t="s">
        <v>817</v>
      </c>
    </row>
    <row r="794" spans="1:22" ht="15" x14ac:dyDescent="0.2">
      <c r="A794" s="44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P794" s="71"/>
      <c r="T794" s="700" t="s">
        <v>346</v>
      </c>
      <c r="U794" s="701"/>
      <c r="V794" s="702"/>
    </row>
    <row r="795" spans="1:22" x14ac:dyDescent="0.2">
      <c r="A795" s="442"/>
      <c r="B795" s="94"/>
      <c r="C795" s="94"/>
      <c r="D795" s="94"/>
      <c r="E795" s="94"/>
      <c r="F795" s="94"/>
      <c r="G795" s="94"/>
      <c r="H795" s="94"/>
      <c r="I795" s="98"/>
      <c r="J795" s="94"/>
      <c r="K795" s="94"/>
      <c r="L795" s="1780">
        <f>'Info Page'!C28</f>
        <v>0</v>
      </c>
      <c r="M795" s="1780"/>
      <c r="N795" s="1780"/>
      <c r="O795" s="1780"/>
      <c r="R795" s="66" t="s">
        <v>232</v>
      </c>
    </row>
    <row r="796" spans="1:22" ht="18.75" x14ac:dyDescent="0.3">
      <c r="A796" s="442"/>
      <c r="B796" s="94"/>
      <c r="C796" s="98"/>
      <c r="D796" s="98"/>
      <c r="E796" s="98"/>
      <c r="F796" s="470" t="s">
        <v>946</v>
      </c>
      <c r="G796" s="98"/>
      <c r="H796" s="98"/>
      <c r="I796" s="98"/>
      <c r="J796" s="98"/>
      <c r="K796" s="98"/>
      <c r="L796" s="1781">
        <f>'Info Page'!C16</f>
        <v>0</v>
      </c>
      <c r="M796" s="1781"/>
      <c r="N796" s="1781"/>
      <c r="O796" s="1781"/>
      <c r="R796" s="670">
        <f>'Info Page'!D84</f>
        <v>0</v>
      </c>
      <c r="S796" s="77"/>
      <c r="T796" s="77"/>
      <c r="U796" s="77"/>
    </row>
    <row r="797" spans="1:22" ht="18.75" x14ac:dyDescent="0.3">
      <c r="A797" s="442"/>
      <c r="B797" s="94"/>
      <c r="C797" s="98"/>
      <c r="D797" s="98"/>
      <c r="E797" s="98"/>
      <c r="F797" s="470" t="s">
        <v>947</v>
      </c>
      <c r="G797" s="98"/>
      <c r="H797" s="98"/>
      <c r="I797" s="98"/>
      <c r="J797" s="98"/>
      <c r="K797" s="98"/>
      <c r="L797" s="1781">
        <f>'Info Page'!C17</f>
        <v>0</v>
      </c>
      <c r="M797" s="1781"/>
      <c r="N797" s="669">
        <f>'Info Page'!E17</f>
        <v>0</v>
      </c>
      <c r="R797" s="670">
        <f>'Info Page'!D79</f>
        <v>0</v>
      </c>
      <c r="S797" s="77"/>
      <c r="T797" s="77"/>
      <c r="U797" s="77"/>
    </row>
    <row r="798" spans="1:22" x14ac:dyDescent="0.2">
      <c r="A798" s="442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1780">
        <f>'Info Page'!G17</f>
        <v>0</v>
      </c>
      <c r="M798" s="1780"/>
    </row>
    <row r="799" spans="1:22" x14ac:dyDescent="0.2">
      <c r="A799" s="442"/>
      <c r="B799" s="98"/>
      <c r="C799" s="98" t="s">
        <v>948</v>
      </c>
      <c r="D799" s="98"/>
      <c r="E799" s="98"/>
      <c r="F799" s="98"/>
      <c r="G799" s="98"/>
      <c r="H799" s="98"/>
      <c r="I799" s="98"/>
      <c r="J799" s="98"/>
      <c r="K799" s="98"/>
    </row>
    <row r="800" spans="1:22" x14ac:dyDescent="0.2">
      <c r="A800" s="442"/>
      <c r="B800" s="98" t="s">
        <v>1138</v>
      </c>
      <c r="C800" s="98"/>
      <c r="D800" s="98"/>
      <c r="E800" s="98"/>
      <c r="F800" s="98"/>
      <c r="G800" s="98"/>
      <c r="H800" s="98"/>
      <c r="I800" s="98"/>
      <c r="J800" s="98"/>
      <c r="K800" s="98"/>
      <c r="L800" s="1782">
        <f>'Info Page'!C28</f>
        <v>0</v>
      </c>
      <c r="M800" s="1782"/>
      <c r="N800" s="1782"/>
    </row>
    <row r="801" spans="1:22" x14ac:dyDescent="0.2">
      <c r="A801" s="442"/>
      <c r="B801" s="98" t="s">
        <v>1139</v>
      </c>
      <c r="C801" s="98"/>
      <c r="D801" s="98"/>
      <c r="E801" s="98"/>
      <c r="F801" s="98"/>
      <c r="G801" s="98"/>
      <c r="H801" s="98"/>
      <c r="I801" s="98"/>
      <c r="J801" s="98"/>
      <c r="K801" s="98"/>
      <c r="M801" s="73"/>
    </row>
    <row r="802" spans="1:22" x14ac:dyDescent="0.2">
      <c r="A802" s="442"/>
      <c r="E802" s="98"/>
      <c r="F802" s="98"/>
      <c r="G802" s="98"/>
      <c r="H802" s="98"/>
      <c r="I802" s="98"/>
      <c r="J802" s="98"/>
      <c r="K802" s="98"/>
      <c r="L802" s="79" t="s">
        <v>1018</v>
      </c>
    </row>
    <row r="803" spans="1:22" x14ac:dyDescent="0.2">
      <c r="A803" s="442"/>
      <c r="B803" s="99">
        <v>1</v>
      </c>
      <c r="C803" s="98" t="s">
        <v>949</v>
      </c>
      <c r="E803" s="98"/>
      <c r="F803" s="98"/>
      <c r="G803" s="98"/>
      <c r="H803" s="98"/>
      <c r="I803" s="98"/>
      <c r="J803" s="98"/>
      <c r="K803" s="98"/>
      <c r="L803" s="79" t="s">
        <v>875</v>
      </c>
    </row>
    <row r="804" spans="1:22" x14ac:dyDescent="0.2">
      <c r="A804" s="442"/>
      <c r="B804" s="99">
        <v>2</v>
      </c>
      <c r="C804" s="98" t="s">
        <v>950</v>
      </c>
      <c r="E804" s="98"/>
      <c r="F804" s="98"/>
      <c r="G804" s="98"/>
      <c r="H804" s="98"/>
      <c r="I804" s="98"/>
      <c r="J804" s="98"/>
      <c r="K804" s="98"/>
      <c r="L804" s="79" t="s">
        <v>876</v>
      </c>
    </row>
    <row r="805" spans="1:22" x14ac:dyDescent="0.2">
      <c r="A805" s="442"/>
      <c r="B805" s="99">
        <v>3</v>
      </c>
      <c r="C805" s="98" t="s">
        <v>951</v>
      </c>
      <c r="E805" s="98"/>
      <c r="F805" s="98"/>
      <c r="G805" s="98"/>
      <c r="H805" s="98"/>
      <c r="I805" s="98"/>
      <c r="J805" s="98"/>
      <c r="K805" s="98"/>
    </row>
    <row r="806" spans="1:22" x14ac:dyDescent="0.2">
      <c r="A806" s="442"/>
      <c r="B806" s="99">
        <v>4</v>
      </c>
      <c r="C806" s="98" t="s">
        <v>952</v>
      </c>
      <c r="E806" s="98"/>
      <c r="F806" s="98"/>
      <c r="G806" s="98"/>
      <c r="H806" s="98"/>
      <c r="I806" s="98"/>
      <c r="J806" s="98"/>
      <c r="K806" s="98"/>
      <c r="L806" s="673" t="s">
        <v>877</v>
      </c>
    </row>
    <row r="807" spans="1:22" x14ac:dyDescent="0.2">
      <c r="A807" s="442"/>
      <c r="B807" s="99">
        <v>5</v>
      </c>
      <c r="C807" s="98" t="s">
        <v>953</v>
      </c>
      <c r="E807" s="98"/>
      <c r="F807" s="98"/>
      <c r="G807" s="98"/>
      <c r="H807" s="98"/>
      <c r="I807" s="98"/>
      <c r="J807" s="98"/>
      <c r="K807" s="98"/>
    </row>
    <row r="808" spans="1:22" ht="15.75" x14ac:dyDescent="0.25">
      <c r="A808" s="442"/>
      <c r="B808" s="99">
        <v>6</v>
      </c>
      <c r="C808" s="98" t="s">
        <v>960</v>
      </c>
      <c r="E808" s="98"/>
      <c r="F808" s="98"/>
      <c r="G808" s="98"/>
      <c r="H808" s="98"/>
      <c r="I808" s="98"/>
      <c r="J808" s="98"/>
      <c r="K808" s="98"/>
      <c r="N808" s="2"/>
      <c r="O808" s="791" t="s">
        <v>1019</v>
      </c>
      <c r="P808" s="66" t="s">
        <v>346</v>
      </c>
      <c r="Q808" s="703"/>
      <c r="R808" s="702"/>
      <c r="S808" s="2"/>
      <c r="T808" s="1046" t="s">
        <v>1382</v>
      </c>
    </row>
    <row r="809" spans="1:22" ht="15" x14ac:dyDescent="0.25">
      <c r="A809" s="442"/>
      <c r="B809" s="99"/>
      <c r="C809" s="98" t="s">
        <v>961</v>
      </c>
      <c r="E809" s="98"/>
      <c r="F809" s="98"/>
      <c r="G809" s="98"/>
      <c r="H809" s="98"/>
      <c r="I809" s="98"/>
      <c r="J809" s="98"/>
      <c r="K809" s="98"/>
      <c r="L809" s="673"/>
      <c r="M809" s="2"/>
      <c r="N809" s="2"/>
      <c r="O809" s="2"/>
      <c r="P809" s="607" t="s">
        <v>783</v>
      </c>
      <c r="Q809" s="704"/>
      <c r="R809" s="705"/>
      <c r="S809" s="2"/>
      <c r="T809" s="1046" t="s">
        <v>1311</v>
      </c>
    </row>
    <row r="810" spans="1:22" x14ac:dyDescent="0.2">
      <c r="A810" s="442"/>
      <c r="B810" s="99">
        <v>7</v>
      </c>
      <c r="C810" s="98" t="s">
        <v>954</v>
      </c>
      <c r="E810" s="98"/>
      <c r="F810" s="98"/>
      <c r="G810" s="98"/>
      <c r="H810" s="98"/>
      <c r="I810" s="98"/>
      <c r="J810" s="98"/>
      <c r="K810" s="98"/>
      <c r="L810" s="673"/>
      <c r="M810" s="2"/>
      <c r="N810" s="2"/>
      <c r="O810" s="2"/>
      <c r="P810" s="2"/>
      <c r="Q810" s="102" t="s">
        <v>878</v>
      </c>
      <c r="R810" s="2"/>
      <c r="S810" s="2"/>
      <c r="T810" s="1046" t="s">
        <v>1509</v>
      </c>
    </row>
    <row r="811" spans="1:22" x14ac:dyDescent="0.2">
      <c r="A811" s="442"/>
      <c r="B811" s="99">
        <v>8</v>
      </c>
      <c r="C811" s="98" t="s">
        <v>1508</v>
      </c>
      <c r="E811" s="98"/>
      <c r="F811" s="98"/>
      <c r="G811" s="98"/>
      <c r="H811" s="98"/>
      <c r="I811" s="98"/>
      <c r="J811" s="98"/>
      <c r="K811" s="98"/>
      <c r="L811" s="673"/>
      <c r="P811" s="607" t="s">
        <v>879</v>
      </c>
      <c r="Q811" s="2" t="s">
        <v>880</v>
      </c>
      <c r="T811" s="2"/>
    </row>
    <row r="812" spans="1:22" x14ac:dyDescent="0.2">
      <c r="A812" s="442"/>
      <c r="B812" s="99"/>
      <c r="C812" s="98" t="s">
        <v>955</v>
      </c>
      <c r="E812" s="98"/>
      <c r="F812" s="98"/>
      <c r="G812" s="98"/>
      <c r="H812" s="98"/>
      <c r="I812" s="98"/>
      <c r="J812" s="98"/>
      <c r="K812" s="98"/>
      <c r="L812" s="673"/>
      <c r="M812" s="2"/>
      <c r="N812" s="2"/>
      <c r="O812" s="2"/>
      <c r="P812" s="2"/>
      <c r="Q812" s="2" t="s">
        <v>881</v>
      </c>
      <c r="R812" s="2"/>
      <c r="S812" s="2"/>
      <c r="T812" s="2"/>
    </row>
    <row r="813" spans="1:22" x14ac:dyDescent="0.2">
      <c r="A813" s="442"/>
      <c r="B813" s="99">
        <v>9</v>
      </c>
      <c r="C813" s="98" t="s">
        <v>956</v>
      </c>
      <c r="E813" s="98"/>
      <c r="F813" s="98"/>
      <c r="G813" s="98"/>
      <c r="H813" s="98"/>
      <c r="I813" s="98"/>
      <c r="J813" s="98"/>
      <c r="K813" s="98"/>
      <c r="L813" s="674"/>
      <c r="M813" s="675"/>
      <c r="N813" s="2"/>
      <c r="O813" s="2"/>
      <c r="R813" s="2"/>
      <c r="S813" s="2"/>
      <c r="T813" s="2"/>
    </row>
    <row r="814" spans="1:22" ht="15.75" x14ac:dyDescent="0.25">
      <c r="A814" s="442"/>
      <c r="B814" s="99">
        <v>10</v>
      </c>
      <c r="C814" s="98" t="s">
        <v>957</v>
      </c>
      <c r="E814" s="98"/>
      <c r="F814" s="98"/>
      <c r="G814" s="98"/>
      <c r="H814" s="98"/>
      <c r="I814" s="98"/>
      <c r="J814" s="98"/>
      <c r="K814" s="98"/>
      <c r="L814" s="673"/>
      <c r="M814" s="2"/>
      <c r="N814" s="2"/>
      <c r="P814" s="791" t="s">
        <v>1510</v>
      </c>
      <c r="Q814" s="703"/>
      <c r="R814" s="702"/>
      <c r="S814" s="1390" t="s">
        <v>1718</v>
      </c>
      <c r="T814" s="1246"/>
      <c r="U814" s="1246"/>
      <c r="V814" s="1247"/>
    </row>
    <row r="815" spans="1:22" x14ac:dyDescent="0.2">
      <c r="A815" s="442"/>
      <c r="B815" s="99">
        <v>11</v>
      </c>
      <c r="C815" s="98" t="s">
        <v>958</v>
      </c>
      <c r="E815" s="98"/>
      <c r="F815" s="98"/>
      <c r="G815" s="98"/>
      <c r="H815" s="98"/>
      <c r="I815" s="98"/>
      <c r="J815" s="98"/>
      <c r="K815" s="98"/>
      <c r="N815" s="2"/>
      <c r="Q815" s="102" t="s">
        <v>1381</v>
      </c>
      <c r="S815" s="1250" t="s">
        <v>1383</v>
      </c>
      <c r="T815" s="1248"/>
      <c r="U815" s="1248"/>
      <c r="V815" s="1249"/>
    </row>
    <row r="816" spans="1:22" x14ac:dyDescent="0.2">
      <c r="A816" s="442"/>
      <c r="B816" s="99"/>
      <c r="C816" s="98" t="s">
        <v>959</v>
      </c>
      <c r="E816" s="98"/>
      <c r="F816" s="98"/>
      <c r="G816" s="98"/>
      <c r="H816" s="98"/>
      <c r="I816" s="98"/>
      <c r="J816" s="98"/>
      <c r="K816" s="98"/>
      <c r="M816" s="2"/>
      <c r="N816" s="2"/>
      <c r="S816" s="1250" t="s">
        <v>1384</v>
      </c>
      <c r="T816" s="1248"/>
      <c r="U816" s="1248"/>
      <c r="V816" s="1249"/>
    </row>
    <row r="817" spans="1:22" x14ac:dyDescent="0.2">
      <c r="A817" s="442"/>
      <c r="B817" s="99"/>
      <c r="C817" s="98" t="s">
        <v>1596</v>
      </c>
      <c r="E817" s="98"/>
      <c r="F817" s="98"/>
      <c r="G817" s="98"/>
      <c r="H817" s="98"/>
      <c r="I817" s="98"/>
      <c r="J817" s="98"/>
      <c r="K817" s="98"/>
      <c r="M817" s="2"/>
      <c r="S817" s="1251" t="s">
        <v>1511</v>
      </c>
      <c r="T817" s="1252"/>
      <c r="U817" s="1252"/>
      <c r="V817" s="1253"/>
    </row>
    <row r="818" spans="1:22" ht="15.75" x14ac:dyDescent="0.25">
      <c r="A818" s="442"/>
      <c r="B818" s="99">
        <v>12</v>
      </c>
      <c r="C818" s="98" t="s">
        <v>963</v>
      </c>
      <c r="E818" s="98"/>
      <c r="F818" s="98"/>
      <c r="G818" s="98"/>
      <c r="H818" s="98"/>
      <c r="I818" s="98"/>
      <c r="J818" s="98"/>
      <c r="K818" s="98"/>
      <c r="O818" s="752" t="s">
        <v>962</v>
      </c>
      <c r="P818" s="66" t="s">
        <v>346</v>
      </c>
      <c r="Q818" s="703"/>
      <c r="R818" s="702"/>
    </row>
    <row r="819" spans="1:22" ht="15" x14ac:dyDescent="0.25">
      <c r="A819" s="442"/>
      <c r="B819" s="99">
        <v>13</v>
      </c>
      <c r="C819" s="98" t="s">
        <v>964</v>
      </c>
      <c r="D819" s="98"/>
      <c r="E819" s="98"/>
      <c r="F819" s="98"/>
      <c r="G819" s="98"/>
      <c r="H819" s="98"/>
      <c r="I819" s="98"/>
      <c r="J819" s="98"/>
      <c r="K819" s="98"/>
      <c r="M819" s="699"/>
      <c r="O819" s="2"/>
      <c r="P819" s="607" t="s">
        <v>783</v>
      </c>
      <c r="Q819" s="706"/>
      <c r="R819" s="702"/>
      <c r="S819" s="102" t="s">
        <v>878</v>
      </c>
    </row>
    <row r="820" spans="1:22" x14ac:dyDescent="0.2">
      <c r="A820" s="442"/>
      <c r="B820" s="99"/>
      <c r="C820" s="98"/>
      <c r="D820" s="98"/>
      <c r="E820" s="98"/>
      <c r="F820" s="98"/>
      <c r="G820" s="98"/>
      <c r="H820" s="98"/>
      <c r="I820" s="98"/>
      <c r="J820" s="98"/>
      <c r="K820" s="98"/>
    </row>
    <row r="821" spans="1:22" ht="15.75" x14ac:dyDescent="0.2">
      <c r="A821" s="442"/>
      <c r="B821" s="99"/>
      <c r="C821" s="99"/>
      <c r="D821" s="98"/>
      <c r="E821" s="98"/>
      <c r="F821" s="98"/>
      <c r="G821" s="98"/>
      <c r="H821" s="98"/>
      <c r="I821" s="98"/>
      <c r="J821" s="98"/>
      <c r="K821" s="98"/>
      <c r="P821" s="1575" t="s">
        <v>1720</v>
      </c>
      <c r="Q821" s="1574" t="s">
        <v>1719</v>
      </c>
    </row>
    <row r="822" spans="1:22" x14ac:dyDescent="0.2">
      <c r="A822" s="442"/>
      <c r="B822" s="99"/>
      <c r="C822" s="99"/>
      <c r="D822" s="98"/>
      <c r="E822" s="98"/>
      <c r="F822" s="98"/>
      <c r="G822" s="98"/>
      <c r="H822" s="98"/>
      <c r="I822" s="98"/>
      <c r="J822" s="98"/>
      <c r="K822" s="98"/>
      <c r="M822" s="950" t="s">
        <v>1727</v>
      </c>
      <c r="O822" s="274"/>
      <c r="S822" s="274"/>
    </row>
    <row r="823" spans="1:22" x14ac:dyDescent="0.2">
      <c r="A823" s="442"/>
      <c r="B823" s="98"/>
      <c r="C823" s="98"/>
      <c r="D823" s="98"/>
      <c r="E823" s="98"/>
      <c r="F823" s="98"/>
      <c r="G823" s="98"/>
      <c r="H823" s="98"/>
      <c r="I823" s="98"/>
      <c r="J823" s="98"/>
      <c r="K823" s="98"/>
    </row>
    <row r="824" spans="1:22" x14ac:dyDescent="0.2">
      <c r="A824" s="442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S824" s="1362" t="s">
        <v>1726</v>
      </c>
    </row>
    <row r="825" spans="1:22" x14ac:dyDescent="0.2">
      <c r="A825" s="442"/>
      <c r="B825" s="471" t="s">
        <v>385</v>
      </c>
      <c r="C825" s="371"/>
      <c r="D825" s="371"/>
      <c r="E825" s="371"/>
      <c r="F825" s="98" t="s">
        <v>386</v>
      </c>
      <c r="G825" s="98"/>
      <c r="H825" s="98"/>
      <c r="I825" s="98"/>
      <c r="J825" s="98"/>
      <c r="K825" s="98"/>
      <c r="N825" s="700" t="s">
        <v>1723</v>
      </c>
      <c r="O825" s="1573">
        <f>'Info Page'!D86</f>
        <v>0</v>
      </c>
      <c r="P825" s="199" t="s">
        <v>1724</v>
      </c>
      <c r="S825" s="950" t="s">
        <v>1721</v>
      </c>
    </row>
    <row r="826" spans="1:22" x14ac:dyDescent="0.2">
      <c r="A826" s="442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S826" s="1576" t="s">
        <v>1725</v>
      </c>
    </row>
    <row r="827" spans="1:22" x14ac:dyDescent="0.2">
      <c r="A827" s="442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S827" s="950" t="s">
        <v>1722</v>
      </c>
    </row>
    <row r="828" spans="1:22" x14ac:dyDescent="0.2">
      <c r="A828" s="442"/>
      <c r="B828" s="98"/>
      <c r="C828" s="98"/>
      <c r="D828" s="98"/>
      <c r="E828" s="98"/>
      <c r="F828" s="98"/>
      <c r="G828" s="98"/>
      <c r="H828" s="98"/>
      <c r="J828" s="98"/>
      <c r="K828" s="98"/>
    </row>
    <row r="829" spans="1:22" ht="18" x14ac:dyDescent="0.25">
      <c r="A829" s="442"/>
      <c r="B829" s="98"/>
      <c r="C829" s="98"/>
      <c r="D829" s="631"/>
      <c r="E829" s="471" t="s">
        <v>307</v>
      </c>
      <c r="F829" s="372"/>
      <c r="G829" s="371"/>
      <c r="H829" s="371"/>
      <c r="I829" s="371"/>
      <c r="J829" s="98"/>
      <c r="K829" s="98"/>
      <c r="L829" s="79" t="s">
        <v>882</v>
      </c>
      <c r="N829" s="677"/>
    </row>
    <row r="830" spans="1:22" x14ac:dyDescent="0.2">
      <c r="A830" s="442"/>
      <c r="B830" s="98"/>
      <c r="C830" s="98"/>
      <c r="D830" s="98"/>
      <c r="E830" s="98"/>
      <c r="F830" s="269"/>
      <c r="G830" s="98"/>
      <c r="H830" s="98"/>
      <c r="I830" s="98"/>
      <c r="J830" s="98"/>
      <c r="K830" s="98"/>
      <c r="L830" s="79" t="s">
        <v>883</v>
      </c>
    </row>
    <row r="831" spans="1:22" x14ac:dyDescent="0.2">
      <c r="A831" s="442"/>
      <c r="B831" s="98"/>
      <c r="C831" s="98"/>
      <c r="D831" s="98"/>
      <c r="E831" s="98"/>
      <c r="F831" s="269"/>
      <c r="G831" s="98"/>
      <c r="H831" s="98"/>
      <c r="I831" s="98"/>
      <c r="J831" s="98"/>
      <c r="K831" s="98"/>
    </row>
    <row r="832" spans="1:22" x14ac:dyDescent="0.2">
      <c r="A832" s="442"/>
      <c r="B832" s="98"/>
      <c r="C832" s="98"/>
      <c r="D832" s="631"/>
      <c r="E832" s="471" t="s">
        <v>307</v>
      </c>
      <c r="F832" s="372"/>
      <c r="G832" s="371"/>
      <c r="H832" s="371"/>
      <c r="I832" s="371"/>
      <c r="J832" s="98"/>
      <c r="K832" s="98"/>
      <c r="L832" t="s">
        <v>884</v>
      </c>
    </row>
    <row r="833" spans="1:22" x14ac:dyDescent="0.2">
      <c r="A833" s="362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199" t="s">
        <v>976</v>
      </c>
    </row>
    <row r="834" spans="1:22" x14ac:dyDescent="0.2">
      <c r="A834" s="362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t="s">
        <v>977</v>
      </c>
    </row>
    <row r="835" spans="1:22" x14ac:dyDescent="0.2">
      <c r="A835" s="362"/>
      <c r="B835" s="98"/>
      <c r="C835" s="98"/>
      <c r="D835" s="98"/>
      <c r="E835" s="98"/>
      <c r="F835" s="98"/>
      <c r="G835" s="98"/>
      <c r="H835" s="98"/>
      <c r="I835" s="98"/>
      <c r="J835" s="98"/>
      <c r="K835" s="98"/>
    </row>
    <row r="836" spans="1:22" x14ac:dyDescent="0.2">
      <c r="A836" s="362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79" t="s">
        <v>906</v>
      </c>
      <c r="P836" s="680"/>
    </row>
    <row r="837" spans="1:22" ht="22.5" x14ac:dyDescent="0.45">
      <c r="A837" s="362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5"/>
      <c r="M837" s="684">
        <f>'Info Page'!C6</f>
        <v>0</v>
      </c>
      <c r="T837" s="689"/>
    </row>
    <row r="838" spans="1:22" x14ac:dyDescent="0.2">
      <c r="A838" s="362"/>
      <c r="B838" s="98"/>
      <c r="C838" s="98"/>
      <c r="D838" s="98"/>
      <c r="E838" s="98"/>
      <c r="F838" s="98"/>
      <c r="G838" s="98"/>
      <c r="H838" s="98"/>
      <c r="I838" s="98"/>
      <c r="J838" s="98"/>
      <c r="K838" s="98"/>
    </row>
    <row r="839" spans="1:22" x14ac:dyDescent="0.2">
      <c r="A839" s="362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678" t="s">
        <v>858</v>
      </c>
      <c r="M839" t="s">
        <v>836</v>
      </c>
      <c r="T839" s="681"/>
    </row>
    <row r="840" spans="1:22" ht="15" x14ac:dyDescent="0.2">
      <c r="A840" s="362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52"/>
      <c r="M840" s="78">
        <f>'Info Page'!C33</f>
        <v>0</v>
      </c>
      <c r="T840" s="682"/>
    </row>
    <row r="841" spans="1:22" x14ac:dyDescent="0.2">
      <c r="A841" s="362"/>
      <c r="B841" s="98"/>
      <c r="C841" s="98"/>
      <c r="D841" s="98"/>
      <c r="E841" s="98"/>
      <c r="F841" s="98"/>
      <c r="G841" s="98"/>
      <c r="H841" s="98"/>
      <c r="I841" s="98"/>
      <c r="J841" s="98"/>
      <c r="K841" s="448">
        <f>'Info Page'!C483</f>
        <v>0</v>
      </c>
      <c r="L841" s="52"/>
      <c r="M841" s="1047">
        <f>'Info Page'!C49</f>
        <v>0</v>
      </c>
    </row>
    <row r="842" spans="1:22" ht="6" customHeight="1" x14ac:dyDescent="0.2">
      <c r="A842" s="362"/>
      <c r="B842" s="98"/>
      <c r="C842" s="98"/>
      <c r="D842" s="98"/>
      <c r="E842" s="98"/>
      <c r="F842" s="98"/>
      <c r="G842" s="98"/>
      <c r="H842" s="98"/>
      <c r="I842" s="98"/>
      <c r="J842" s="98"/>
    </row>
    <row r="843" spans="1:22" ht="5.25" customHeight="1" x14ac:dyDescent="0.2">
      <c r="A843" s="362"/>
      <c r="B843" s="98"/>
      <c r="C843" s="98"/>
      <c r="D843" s="98"/>
      <c r="E843" s="98"/>
      <c r="F843" s="98"/>
      <c r="G843" s="98"/>
      <c r="H843" s="98"/>
      <c r="I843" s="98"/>
      <c r="J843" s="98"/>
    </row>
    <row r="844" spans="1:22" ht="8.25" customHeight="1" x14ac:dyDescent="0.2">
      <c r="A844" s="362"/>
      <c r="B844" s="98"/>
      <c r="C844" s="98"/>
      <c r="D844" s="98"/>
      <c r="E844" s="98"/>
      <c r="F844" s="98"/>
      <c r="G844" s="98"/>
      <c r="H844" s="98"/>
      <c r="I844" s="98"/>
      <c r="J844" s="98"/>
      <c r="L844" s="119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</row>
    <row r="845" spans="1:22" ht="25.5" x14ac:dyDescent="0.35">
      <c r="A845" s="1946" t="s">
        <v>229</v>
      </c>
      <c r="B845" s="1946"/>
      <c r="C845" s="1946"/>
      <c r="D845" s="1946"/>
      <c r="E845" s="1946"/>
      <c r="F845" s="1946"/>
      <c r="G845" s="1946"/>
      <c r="H845" s="1946"/>
      <c r="I845" s="1946"/>
      <c r="J845" s="1946"/>
      <c r="K845" s="94"/>
      <c r="L845" s="5"/>
    </row>
    <row r="846" spans="1:22" ht="13.5" thickBot="1" x14ac:dyDescent="0.25">
      <c r="A846"/>
      <c r="K846" s="94"/>
      <c r="L846" s="5"/>
    </row>
    <row r="847" spans="1:22" ht="16.5" thickBot="1" x14ac:dyDescent="0.25">
      <c r="A847" s="1947" t="s">
        <v>230</v>
      </c>
      <c r="B847" s="1948"/>
      <c r="C847" s="1948"/>
      <c r="D847" s="1948"/>
      <c r="E847" s="1948"/>
      <c r="F847" s="1948"/>
      <c r="G847" s="1948"/>
      <c r="H847" s="1948"/>
      <c r="I847" s="1948"/>
      <c r="J847" s="1949"/>
      <c r="K847" s="94"/>
      <c r="L847" s="5"/>
    </row>
    <row r="848" spans="1:22" x14ac:dyDescent="0.2">
      <c r="A848"/>
      <c r="K848" s="94"/>
      <c r="L848" s="5"/>
    </row>
    <row r="849" spans="1:21" ht="15.75" x14ac:dyDescent="0.25">
      <c r="A849" s="56" t="s">
        <v>231</v>
      </c>
      <c r="B849" s="1776">
        <f>'Info Page'!C28</f>
        <v>0</v>
      </c>
      <c r="C849" s="1776"/>
      <c r="D849" s="1776"/>
      <c r="E849" s="1776"/>
      <c r="F849" s="1776"/>
      <c r="G849" s="16"/>
      <c r="H849" s="56" t="s">
        <v>222</v>
      </c>
      <c r="I849" s="63">
        <f>'Info Page'!D82</f>
        <v>0</v>
      </c>
      <c r="J849" s="34"/>
      <c r="K849" s="94"/>
      <c r="L849" s="5"/>
    </row>
    <row r="850" spans="1:21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94"/>
      <c r="L850" s="5"/>
    </row>
    <row r="851" spans="1:21" ht="15.75" x14ac:dyDescent="0.25">
      <c r="A851"/>
      <c r="B851" s="56" t="s">
        <v>232</v>
      </c>
      <c r="C851" s="1776">
        <f>'Info Page'!D84</f>
        <v>0</v>
      </c>
      <c r="D851" s="1776"/>
      <c r="E851" s="1776"/>
      <c r="F851" s="1776"/>
      <c r="G851" s="16"/>
      <c r="H851" s="16"/>
      <c r="I851" s="16"/>
      <c r="J851" s="16"/>
      <c r="K851" s="94"/>
      <c r="L851" s="5"/>
    </row>
    <row r="852" spans="1:21" ht="15.75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94"/>
      <c r="L852" s="5"/>
      <c r="Q852" s="12" t="s">
        <v>1020</v>
      </c>
    </row>
    <row r="853" spans="1:21" ht="15.75" x14ac:dyDescent="0.25">
      <c r="A853"/>
      <c r="B853" s="56" t="s">
        <v>447</v>
      </c>
      <c r="C853" s="1776">
        <f>'Info Page'!D79</f>
        <v>0</v>
      </c>
      <c r="D853" s="1776"/>
      <c r="E853" s="1776"/>
      <c r="F853" s="1776"/>
      <c r="H853" s="56" t="s">
        <v>233</v>
      </c>
      <c r="I853" s="63">
        <f>'Info Page'!D81</f>
        <v>0</v>
      </c>
      <c r="J853" s="34"/>
      <c r="K853" s="94"/>
      <c r="L853" s="5"/>
      <c r="Q853" s="12" t="s">
        <v>1021</v>
      </c>
    </row>
    <row r="854" spans="1:21" x14ac:dyDescent="0.2">
      <c r="A854"/>
      <c r="B854" s="56"/>
      <c r="C854" s="16"/>
      <c r="D854" s="16"/>
      <c r="E854" s="16"/>
      <c r="F854" s="16"/>
      <c r="G854" s="16"/>
      <c r="H854" s="16"/>
      <c r="I854" s="16"/>
      <c r="J854" s="16"/>
      <c r="K854" s="94"/>
      <c r="L854" s="5"/>
    </row>
    <row r="855" spans="1:21" ht="15.75" x14ac:dyDescent="0.25">
      <c r="A855"/>
      <c r="B855" s="56" t="s">
        <v>418</v>
      </c>
      <c r="C855" s="1775">
        <f>'Info Page'!D80</f>
        <v>0</v>
      </c>
      <c r="D855" s="1776"/>
      <c r="E855" s="1776"/>
      <c r="F855" s="1776"/>
      <c r="G855" s="16"/>
      <c r="H855" s="16"/>
      <c r="I855" s="16"/>
      <c r="J855" s="16"/>
      <c r="K855" s="94"/>
      <c r="L855" s="5"/>
      <c r="Q855" s="700" t="s">
        <v>1022</v>
      </c>
      <c r="R855" s="703"/>
      <c r="S855" s="702"/>
      <c r="T855" s="199" t="s">
        <v>786</v>
      </c>
    </row>
    <row r="856" spans="1:21" ht="13.5" thickBot="1" x14ac:dyDescent="0.25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94"/>
      <c r="L856" s="5"/>
    </row>
    <row r="857" spans="1:21" ht="15" x14ac:dyDescent="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94"/>
      <c r="L857" s="5"/>
      <c r="R857" s="703"/>
      <c r="S857" s="702"/>
      <c r="T857" s="199" t="s">
        <v>1024</v>
      </c>
    </row>
    <row r="858" spans="1:21" ht="18" x14ac:dyDescent="0.25">
      <c r="F858" s="677" t="s">
        <v>1531</v>
      </c>
      <c r="K858" s="94"/>
      <c r="L858" s="5"/>
      <c r="P858" s="700" t="s">
        <v>1023</v>
      </c>
      <c r="Q858" s="1822">
        <f>'Info Page'!C28</f>
        <v>0</v>
      </c>
      <c r="R858" s="1822"/>
      <c r="S858" s="1822"/>
    </row>
    <row r="859" spans="1:21" ht="15.75" x14ac:dyDescent="0.25">
      <c r="A859" s="1802" t="s">
        <v>419</v>
      </c>
      <c r="B859" s="1802"/>
      <c r="C859" s="1802"/>
      <c r="D859" s="1802"/>
      <c r="E859" s="1802"/>
      <c r="F859" s="1802"/>
      <c r="G859" s="1802"/>
      <c r="H859" s="1802"/>
      <c r="I859" s="1802"/>
      <c r="J859" s="1802"/>
      <c r="K859" s="94"/>
      <c r="L859" s="5"/>
    </row>
    <row r="860" spans="1:21" ht="12.75" customHeight="1" x14ac:dyDescent="0.25">
      <c r="A860" s="1802" t="s">
        <v>1448</v>
      </c>
      <c r="B860" s="1802"/>
      <c r="C860" s="1802"/>
      <c r="D860" s="1802"/>
      <c r="E860" s="1802"/>
      <c r="F860" s="1802"/>
      <c r="G860" s="1802"/>
      <c r="H860" s="1802"/>
      <c r="I860" s="1802"/>
      <c r="J860" s="1802"/>
      <c r="K860" s="94"/>
      <c r="L860" s="5"/>
      <c r="P860" s="700" t="s">
        <v>232</v>
      </c>
      <c r="Q860" s="1822">
        <f>'Info Page'!D84</f>
        <v>0</v>
      </c>
      <c r="R860" s="1822"/>
      <c r="S860" s="1822"/>
    </row>
    <row r="861" spans="1:21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531" t="s">
        <v>1701</v>
      </c>
      <c r="K861" s="930"/>
      <c r="L861" s="5"/>
      <c r="Q861" s="792"/>
      <c r="R861" s="792"/>
      <c r="S861" s="792"/>
      <c r="T861" s="792"/>
    </row>
    <row r="862" spans="1:21" x14ac:dyDescent="0.2">
      <c r="A862" s="733" t="s">
        <v>932</v>
      </c>
      <c r="B862" s="16"/>
      <c r="C862" s="22"/>
      <c r="D862" s="792" t="s">
        <v>1698</v>
      </c>
      <c r="H862" s="792" t="s">
        <v>1697</v>
      </c>
      <c r="I862" s="22"/>
      <c r="J862" s="1532" t="s">
        <v>1702</v>
      </c>
      <c r="K862" s="850"/>
      <c r="L862" s="5"/>
      <c r="P862" s="700" t="s">
        <v>447</v>
      </c>
      <c r="Q862" s="1822">
        <f>'Info Page'!D79</f>
        <v>0</v>
      </c>
      <c r="R862" s="1822"/>
      <c r="S862" s="1822"/>
      <c r="T862" s="792"/>
    </row>
    <row r="863" spans="1:21" x14ac:dyDescent="0.2">
      <c r="A863" t="s">
        <v>580</v>
      </c>
      <c r="B863" s="16"/>
      <c r="C863" s="16"/>
      <c r="D863" s="16" t="s">
        <v>1699</v>
      </c>
      <c r="E863" s="199"/>
      <c r="F863" s="5"/>
      <c r="H863" s="1530" t="s">
        <v>990</v>
      </c>
      <c r="I863" s="16"/>
      <c r="J863" s="164"/>
      <c r="K863" s="9"/>
    </row>
    <row r="864" spans="1:21" x14ac:dyDescent="0.2">
      <c r="A864"/>
      <c r="D864" s="1530" t="s">
        <v>927</v>
      </c>
      <c r="E864" s="610"/>
      <c r="F864" s="610"/>
      <c r="H864" s="792" t="s">
        <v>991</v>
      </c>
      <c r="I864" s="64"/>
      <c r="J864" s="1533" t="s">
        <v>930</v>
      </c>
      <c r="K864" s="9"/>
      <c r="L864" s="1290"/>
      <c r="M864" s="7"/>
      <c r="N864" s="7"/>
      <c r="O864" s="7"/>
      <c r="P864" s="7"/>
      <c r="Q864" s="7"/>
      <c r="R864" s="7"/>
      <c r="S864" s="7"/>
      <c r="T864" s="1392"/>
      <c r="U864" s="691"/>
    </row>
    <row r="865" spans="1:21" x14ac:dyDescent="0.2">
      <c r="A865"/>
      <c r="B865" s="16"/>
      <c r="C865" s="22"/>
      <c r="D865" s="993" t="s">
        <v>928</v>
      </c>
      <c r="E865" s="610"/>
      <c r="F865" s="610"/>
      <c r="I865" s="22"/>
      <c r="J865" s="1533" t="s">
        <v>931</v>
      </c>
      <c r="K865" s="9"/>
      <c r="L865" s="1292"/>
      <c r="M865" s="610" t="s">
        <v>1461</v>
      </c>
      <c r="N865" s="2"/>
      <c r="O865" s="2"/>
      <c r="P865" s="2"/>
      <c r="Q865" s="2"/>
      <c r="R865" s="2"/>
      <c r="S865" s="2"/>
      <c r="T865" s="2"/>
      <c r="U865" s="9"/>
    </row>
    <row r="866" spans="1:21" x14ac:dyDescent="0.2">
      <c r="A866"/>
      <c r="D866" s="792" t="s">
        <v>942</v>
      </c>
      <c r="E866" s="199"/>
      <c r="F866" s="199"/>
      <c r="I866" s="22"/>
      <c r="J866" s="1534" t="s">
        <v>929</v>
      </c>
      <c r="K866" s="852"/>
      <c r="L866" s="1292"/>
      <c r="M866" s="2" t="s">
        <v>1455</v>
      </c>
      <c r="N866" s="2"/>
      <c r="O866" s="2"/>
      <c r="P866" s="2"/>
      <c r="Q866" s="2"/>
      <c r="R866" s="2"/>
      <c r="S866" s="2"/>
      <c r="T866" s="2"/>
      <c r="U866" s="9"/>
    </row>
    <row r="867" spans="1:21" ht="14.25" x14ac:dyDescent="0.2">
      <c r="A867"/>
      <c r="D867" s="792" t="s">
        <v>1700</v>
      </c>
      <c r="G867" s="1535" t="s">
        <v>1704</v>
      </c>
      <c r="H867" s="1536"/>
      <c r="I867" s="1537"/>
      <c r="L867" s="1292"/>
      <c r="M867" s="2" t="s">
        <v>1141</v>
      </c>
      <c r="N867" s="2"/>
      <c r="O867" s="2"/>
      <c r="P867" s="2"/>
      <c r="Q867" s="2"/>
      <c r="R867" s="2"/>
      <c r="S867" s="2"/>
      <c r="T867" s="2"/>
      <c r="U867" s="9"/>
    </row>
    <row r="868" spans="1:21" ht="14.25" x14ac:dyDescent="0.2">
      <c r="A868"/>
      <c r="E868" s="16"/>
      <c r="F868" s="16"/>
      <c r="G868" s="1535" t="s">
        <v>1703</v>
      </c>
      <c r="H868" s="1536"/>
      <c r="I868" s="1538"/>
      <c r="J868" s="16"/>
      <c r="K868" s="94"/>
      <c r="L868" s="1292"/>
      <c r="M868" s="2"/>
      <c r="N868" s="2"/>
      <c r="O868" s="2"/>
      <c r="P868" s="2"/>
      <c r="Q868" s="2"/>
      <c r="R868" s="2"/>
      <c r="S868" s="2"/>
      <c r="T868" s="2"/>
      <c r="U868" s="9"/>
    </row>
    <row r="869" spans="1:21" x14ac:dyDescent="0.2">
      <c r="A869" s="733" t="s">
        <v>420</v>
      </c>
      <c r="B869" s="16"/>
      <c r="C869" s="16"/>
      <c r="E869" s="22"/>
      <c r="F869" s="16"/>
      <c r="H869" s="824"/>
      <c r="I869" s="22"/>
      <c r="J869" s="16"/>
      <c r="K869" s="94"/>
      <c r="L869" s="1292"/>
      <c r="M869" s="1252"/>
      <c r="N869" s="610" t="s">
        <v>1462</v>
      </c>
      <c r="O869" s="112"/>
      <c r="P869" s="112"/>
      <c r="Q869" s="112"/>
      <c r="R869" s="112"/>
      <c r="S869" s="112"/>
      <c r="T869" s="112"/>
      <c r="U869" s="1393"/>
    </row>
    <row r="870" spans="1:21" x14ac:dyDescent="0.2">
      <c r="A870" s="16"/>
      <c r="E870" s="22"/>
      <c r="F870" s="22"/>
      <c r="H870" s="2"/>
      <c r="I870" s="22"/>
      <c r="J870" s="22"/>
      <c r="K870" s="94"/>
      <c r="L870" s="1292"/>
      <c r="M870" s="1391" t="s">
        <v>801</v>
      </c>
      <c r="N870" s="610" t="s">
        <v>1463</v>
      </c>
      <c r="O870" s="112"/>
      <c r="P870" s="112"/>
      <c r="Q870" s="112"/>
      <c r="R870" s="112"/>
      <c r="S870" s="582"/>
      <c r="T870" s="112"/>
      <c r="U870" s="1393"/>
    </row>
    <row r="871" spans="1:21" ht="15.75" x14ac:dyDescent="0.25">
      <c r="A871"/>
      <c r="B871" s="16" t="s">
        <v>1049</v>
      </c>
      <c r="C871" s="16"/>
      <c r="D871" s="826">
        <f>'Info Page'!F164</f>
        <v>0</v>
      </c>
      <c r="E871" s="828"/>
      <c r="F871" s="22"/>
      <c r="H871" s="2"/>
      <c r="I871" s="824"/>
      <c r="J871" s="22"/>
      <c r="K871" s="94"/>
      <c r="L871" s="1292"/>
      <c r="M871" s="2"/>
      <c r="N871" s="2"/>
      <c r="O871" s="112"/>
      <c r="P871" s="112"/>
      <c r="Q871" s="112"/>
      <c r="R871" s="112"/>
      <c r="S871" s="112"/>
      <c r="T871" s="112"/>
      <c r="U871" s="1393"/>
    </row>
    <row r="872" spans="1:21" x14ac:dyDescent="0.2">
      <c r="A872" s="16"/>
      <c r="B872" s="22"/>
      <c r="C872" s="22"/>
      <c r="D872" s="22"/>
      <c r="E872" s="22"/>
      <c r="F872" s="22"/>
      <c r="H872" s="22"/>
      <c r="I872" s="22"/>
      <c r="J872" s="22"/>
      <c r="K872" s="94"/>
      <c r="L872" s="1292"/>
      <c r="M872" s="1252"/>
      <c r="N872" s="610" t="s">
        <v>1456</v>
      </c>
      <c r="O872" s="2"/>
      <c r="P872" s="112"/>
      <c r="Q872" s="112"/>
      <c r="R872" s="112"/>
      <c r="S872" s="112"/>
      <c r="T872" s="112"/>
      <c r="U872" s="1393"/>
    </row>
    <row r="873" spans="1:21" x14ac:dyDescent="0.2">
      <c r="A873" s="16"/>
      <c r="B873" s="22"/>
      <c r="C873" s="22"/>
      <c r="D873" s="22"/>
      <c r="E873" s="22"/>
      <c r="F873" s="22"/>
      <c r="G873" s="1202" t="s">
        <v>1326</v>
      </c>
      <c r="I873" s="22"/>
      <c r="J873" s="22"/>
      <c r="K873" s="94"/>
      <c r="L873" s="1292"/>
      <c r="M873" s="1391" t="s">
        <v>801</v>
      </c>
      <c r="N873" s="610" t="s">
        <v>1425</v>
      </c>
      <c r="O873" s="2"/>
      <c r="P873" s="112"/>
      <c r="Q873" s="112"/>
      <c r="R873" s="112"/>
      <c r="S873" s="582"/>
      <c r="T873" s="112"/>
      <c r="U873" s="1393"/>
    </row>
    <row r="874" spans="1:21" x14ac:dyDescent="0.2">
      <c r="A874" s="59" t="s">
        <v>421</v>
      </c>
      <c r="K874" s="94"/>
      <c r="L874" s="1292"/>
      <c r="M874" s="582"/>
      <c r="N874" s="610" t="s">
        <v>1491</v>
      </c>
      <c r="O874" s="2"/>
      <c r="P874" s="2"/>
      <c r="Q874" s="2"/>
      <c r="R874" s="2"/>
      <c r="S874" s="2"/>
      <c r="T874" s="2"/>
      <c r="U874" s="9"/>
    </row>
    <row r="875" spans="1:21" x14ac:dyDescent="0.2">
      <c r="A875" s="62" t="s">
        <v>887</v>
      </c>
      <c r="B875" s="59"/>
      <c r="C875" s="16"/>
      <c r="D875" s="16"/>
      <c r="E875" s="16"/>
      <c r="F875" s="16"/>
      <c r="G875" s="16"/>
      <c r="H875" s="16"/>
      <c r="I875" s="16"/>
      <c r="J875" s="16"/>
      <c r="K875" s="94"/>
      <c r="L875" s="1292"/>
      <c r="M875" s="2"/>
      <c r="N875" s="2"/>
      <c r="O875" s="2"/>
      <c r="P875" s="2"/>
      <c r="Q875" s="2"/>
      <c r="R875" s="2"/>
      <c r="S875" s="2"/>
      <c r="T875" s="2"/>
      <c r="U875" s="9"/>
    </row>
    <row r="876" spans="1:21" x14ac:dyDescent="0.2">
      <c r="A876" s="62" t="s">
        <v>422</v>
      </c>
      <c r="B876" s="59"/>
      <c r="C876" s="16"/>
      <c r="D876" s="16"/>
      <c r="E876" s="16"/>
      <c r="F876" s="16"/>
      <c r="G876" s="16"/>
      <c r="H876" s="16"/>
      <c r="I876" s="16"/>
      <c r="J876" s="16"/>
      <c r="K876" s="94"/>
      <c r="L876" s="1292"/>
      <c r="M876" s="1252"/>
      <c r="N876" s="610" t="s">
        <v>1034</v>
      </c>
      <c r="O876" s="2"/>
      <c r="P876" s="2"/>
      <c r="Q876" s="2"/>
      <c r="R876" s="2"/>
      <c r="S876" s="2"/>
      <c r="T876" s="2"/>
      <c r="U876" s="9"/>
    </row>
    <row r="877" spans="1:21" x14ac:dyDescent="0.2">
      <c r="A877" s="62" t="s">
        <v>423</v>
      </c>
      <c r="B877" s="16"/>
      <c r="C877" s="16"/>
      <c r="D877" s="16"/>
      <c r="E877" s="16"/>
      <c r="F877" s="16"/>
      <c r="G877" s="16"/>
      <c r="H877" s="16"/>
      <c r="I877" s="16"/>
      <c r="J877" s="16"/>
      <c r="K877" s="94"/>
      <c r="L877" s="1292"/>
      <c r="M877" s="1391" t="s">
        <v>801</v>
      </c>
      <c r="N877" s="610" t="s">
        <v>1033</v>
      </c>
      <c r="O877" s="2"/>
      <c r="P877" s="2"/>
      <c r="Q877" s="2"/>
      <c r="R877" s="2"/>
      <c r="S877" s="2"/>
      <c r="T877" s="2"/>
      <c r="U877" s="9"/>
    </row>
    <row r="878" spans="1:21" x14ac:dyDescent="0.2">
      <c r="A878" s="62" t="s">
        <v>424</v>
      </c>
      <c r="B878" s="16"/>
      <c r="C878" s="16"/>
      <c r="D878" s="16"/>
      <c r="E878" s="16"/>
      <c r="F878" s="16"/>
      <c r="G878" s="16"/>
      <c r="H878" s="16"/>
      <c r="I878" s="16"/>
      <c r="J878" s="16"/>
      <c r="K878" s="94"/>
      <c r="L878" s="1292"/>
      <c r="M878" s="2"/>
      <c r="N878" s="2"/>
      <c r="O878" s="2"/>
      <c r="P878" s="2"/>
      <c r="Q878" s="2"/>
      <c r="R878" s="2"/>
      <c r="S878" s="2"/>
      <c r="T878" s="2"/>
      <c r="U878" s="9"/>
    </row>
    <row r="879" spans="1:21" ht="13.5" thickBot="1" x14ac:dyDescent="0.25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94"/>
      <c r="L879" s="1292"/>
      <c r="M879" s="1252"/>
      <c r="N879" s="610" t="s">
        <v>1595</v>
      </c>
      <c r="O879" s="2"/>
      <c r="P879" s="2"/>
      <c r="Q879" s="2"/>
      <c r="R879" s="2"/>
      <c r="S879" s="2"/>
      <c r="T879" s="2"/>
      <c r="U879" s="9"/>
    </row>
    <row r="880" spans="1:21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94"/>
      <c r="L880" s="1292"/>
      <c r="M880" s="1391" t="s">
        <v>801</v>
      </c>
      <c r="N880" s="610" t="s">
        <v>1355</v>
      </c>
      <c r="O880" s="2"/>
      <c r="P880" s="2"/>
      <c r="Q880" s="2"/>
      <c r="R880" s="2"/>
      <c r="S880" s="2"/>
      <c r="T880" s="2"/>
      <c r="U880" s="9"/>
    </row>
    <row r="881" spans="1:21" ht="15.75" x14ac:dyDescent="0.25">
      <c r="A881" s="61" t="s">
        <v>425</v>
      </c>
      <c r="B881" s="16"/>
      <c r="C881" s="16"/>
      <c r="D881" s="16"/>
      <c r="E881" s="16"/>
      <c r="F881" s="16"/>
      <c r="G881" s="16"/>
      <c r="H881" s="16"/>
      <c r="I881" s="16"/>
      <c r="J881" s="16"/>
      <c r="K881" s="94"/>
      <c r="L881" s="1292"/>
      <c r="M881" s="2"/>
      <c r="N881" s="610" t="s">
        <v>1457</v>
      </c>
      <c r="O881" s="2"/>
      <c r="P881" s="2"/>
      <c r="Q881" s="2"/>
      <c r="R881" s="2"/>
      <c r="S881" s="2"/>
      <c r="T881" s="2"/>
      <c r="U881" s="9"/>
    </row>
    <row r="882" spans="1:21" ht="15.75" x14ac:dyDescent="0.25">
      <c r="A882" s="61"/>
      <c r="B882" s="16"/>
      <c r="C882" s="16"/>
      <c r="D882" s="16"/>
      <c r="E882" s="16"/>
      <c r="F882" s="16"/>
      <c r="G882" s="16"/>
      <c r="H882" s="16"/>
      <c r="I882" s="16"/>
      <c r="J882" s="16"/>
      <c r="K882" s="94"/>
      <c r="L882" s="1292"/>
      <c r="M882" s="2"/>
      <c r="N882" s="2"/>
      <c r="O882" s="2"/>
      <c r="P882" s="2"/>
      <c r="Q882" s="2"/>
      <c r="R882" s="2"/>
      <c r="S882" s="2"/>
      <c r="T882" s="2"/>
      <c r="U882" s="9"/>
    </row>
    <row r="883" spans="1:21" x14ac:dyDescent="0.2">
      <c r="A883" s="103" t="s">
        <v>231</v>
      </c>
      <c r="B883" s="34"/>
      <c r="C883" s="34"/>
      <c r="D883" s="34"/>
      <c r="E883" s="34"/>
      <c r="F883" s="103" t="s">
        <v>426</v>
      </c>
      <c r="G883" s="34"/>
      <c r="H883" s="34"/>
      <c r="I883" s="34"/>
      <c r="J883" s="34"/>
      <c r="K883" s="94"/>
      <c r="L883" s="1292"/>
      <c r="M883" s="112"/>
      <c r="N883" s="2"/>
      <c r="O883" s="2"/>
      <c r="P883" s="2"/>
      <c r="Q883" s="2"/>
      <c r="R883" s="2"/>
      <c r="S883" s="2"/>
      <c r="T883" s="2"/>
      <c r="U883" s="9"/>
    </row>
    <row r="884" spans="1:21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94"/>
      <c r="L884" s="1292"/>
      <c r="M884" s="1252"/>
      <c r="N884" s="3"/>
      <c r="O884" s="3"/>
      <c r="P884" s="3"/>
      <c r="Q884" s="3"/>
      <c r="R884" s="2"/>
      <c r="S884" s="3"/>
      <c r="T884" s="3"/>
      <c r="U884" s="9"/>
    </row>
    <row r="885" spans="1:21" x14ac:dyDescent="0.2">
      <c r="A885" s="16" t="s">
        <v>427</v>
      </c>
      <c r="B885" s="22"/>
      <c r="C885" s="1803">
        <f>'Info Page'!C6</f>
        <v>0</v>
      </c>
      <c r="D885" s="1803"/>
      <c r="E885" s="1803"/>
      <c r="F885" s="103" t="s">
        <v>428</v>
      </c>
      <c r="G885" s="34"/>
      <c r="H885" s="34"/>
      <c r="I885" s="22"/>
      <c r="J885" s="16"/>
      <c r="K885" s="94"/>
      <c r="L885" s="1292"/>
      <c r="M885" s="610" t="s">
        <v>1025</v>
      </c>
      <c r="N885" s="2"/>
      <c r="O885" s="2"/>
      <c r="P885" s="2"/>
      <c r="Q885" s="2"/>
      <c r="R885" s="2"/>
      <c r="S885" s="610" t="s">
        <v>1026</v>
      </c>
      <c r="T885" s="2"/>
      <c r="U885" s="9"/>
    </row>
    <row r="886" spans="1:21" ht="13.5" thickBot="1" x14ac:dyDescent="0.25">
      <c r="A886" s="16"/>
      <c r="B886" s="22"/>
      <c r="C886" s="22"/>
      <c r="D886" s="22"/>
      <c r="E886" s="22"/>
      <c r="F886" s="16"/>
      <c r="G886" s="22"/>
      <c r="H886" s="22"/>
      <c r="I886" s="22"/>
      <c r="J886" s="16"/>
      <c r="K886" s="94"/>
      <c r="L886" s="1292"/>
      <c r="M886" s="2"/>
      <c r="N886" s="2"/>
      <c r="O886" s="2"/>
      <c r="P886" s="2"/>
      <c r="Q886" s="2"/>
      <c r="R886" s="2"/>
      <c r="S886" s="2"/>
      <c r="T886" s="2"/>
      <c r="U886" s="9"/>
    </row>
    <row r="887" spans="1:21" x14ac:dyDescent="0.2">
      <c r="A887" s="1254"/>
      <c r="B887" s="1255"/>
      <c r="C887" s="1255"/>
      <c r="D887" s="1255"/>
      <c r="E887" s="1255"/>
      <c r="F887" s="1255"/>
      <c r="G887" s="1255"/>
      <c r="H887" s="1256"/>
      <c r="I887" s="22"/>
      <c r="J887" s="16"/>
      <c r="K887" s="94"/>
      <c r="L887" s="1292"/>
      <c r="M887" s="1252"/>
      <c r="N887" s="3"/>
      <c r="O887" s="3"/>
      <c r="P887" s="3"/>
      <c r="Q887" s="3"/>
      <c r="R887" s="2"/>
      <c r="S887" s="3"/>
      <c r="T887" s="3"/>
      <c r="U887" s="9"/>
    </row>
    <row r="888" spans="1:21" x14ac:dyDescent="0.2">
      <c r="A888" s="591"/>
      <c r="B888" s="2"/>
      <c r="C888" s="2"/>
      <c r="D888" s="2"/>
      <c r="E888" s="2"/>
      <c r="F888" s="2"/>
      <c r="G888" s="2"/>
      <c r="H888" s="594"/>
      <c r="J888" s="16"/>
      <c r="K888" s="94"/>
      <c r="L888" s="1292"/>
      <c r="M888" s="610" t="s">
        <v>1025</v>
      </c>
      <c r="N888" s="2"/>
      <c r="O888" s="2"/>
      <c r="P888" s="2"/>
      <c r="Q888" s="2"/>
      <c r="R888" s="2"/>
      <c r="S888" s="610" t="s">
        <v>1026</v>
      </c>
      <c r="T888" s="2"/>
      <c r="U888" s="9"/>
    </row>
    <row r="889" spans="1:21" ht="13.5" thickBot="1" x14ac:dyDescent="0.25">
      <c r="A889" s="1257" t="s">
        <v>429</v>
      </c>
      <c r="B889" s="60"/>
      <c r="C889" s="60"/>
      <c r="D889" s="60"/>
      <c r="E889" s="60"/>
      <c r="F889" s="60"/>
      <c r="G889" s="60" t="s">
        <v>428</v>
      </c>
      <c r="H889" s="1258"/>
      <c r="I889" s="22"/>
      <c r="J889" s="16"/>
      <c r="K889" s="94"/>
      <c r="L889" s="1394"/>
      <c r="M889" s="3"/>
      <c r="N889" s="3"/>
      <c r="O889" s="3"/>
      <c r="P889" s="3"/>
      <c r="Q889" s="3"/>
      <c r="R889" s="3"/>
      <c r="S889" s="3"/>
      <c r="T889" s="3"/>
      <c r="U889" s="692"/>
    </row>
    <row r="890" spans="1:21" x14ac:dyDescent="0.2">
      <c r="C890" s="16"/>
      <c r="D890" s="16"/>
      <c r="E890" s="16"/>
      <c r="F890" s="16"/>
      <c r="G890" s="16"/>
      <c r="H890" s="16"/>
      <c r="I890" s="16"/>
      <c r="J890" s="16"/>
      <c r="K890" s="94"/>
      <c r="L890" s="5"/>
      <c r="U890" s="2"/>
    </row>
    <row r="891" spans="1:21" x14ac:dyDescent="0.2">
      <c r="A891" s="41" t="s">
        <v>318</v>
      </c>
      <c r="B891" s="3"/>
      <c r="C891" s="16"/>
      <c r="D891" s="16"/>
      <c r="E891" s="16"/>
      <c r="F891" s="16"/>
      <c r="G891" s="16"/>
      <c r="H891" s="16"/>
      <c r="I891" s="16"/>
      <c r="K891" s="94"/>
      <c r="L891" s="5"/>
    </row>
    <row r="892" spans="1:21" x14ac:dyDescent="0.2">
      <c r="A892" s="41" t="s">
        <v>319</v>
      </c>
      <c r="B892" s="3"/>
      <c r="C892" s="94"/>
      <c r="D892" s="94"/>
      <c r="E892" s="94"/>
      <c r="F892" s="94"/>
      <c r="G892" s="94"/>
      <c r="H892" s="94"/>
      <c r="I892" s="94"/>
      <c r="J892" s="94"/>
      <c r="K892" s="94"/>
      <c r="L892" s="5"/>
      <c r="M892" s="702"/>
      <c r="N892" s="3"/>
      <c r="O892" s="3"/>
      <c r="P892" s="3"/>
      <c r="S892" s="3"/>
      <c r="T892" s="3"/>
    </row>
    <row r="893" spans="1:21" x14ac:dyDescent="0.2">
      <c r="A893" s="41" t="s">
        <v>320</v>
      </c>
      <c r="B893" s="3"/>
      <c r="C893" s="94"/>
      <c r="D893" s="94"/>
      <c r="E893" s="94"/>
      <c r="F893" s="94"/>
      <c r="G893" s="94"/>
      <c r="H893" s="94"/>
      <c r="I893" s="94"/>
      <c r="J893" s="94"/>
      <c r="K893" s="94"/>
      <c r="L893" s="5"/>
      <c r="M893" s="78">
        <f>'Info Page'!C6</f>
        <v>0</v>
      </c>
      <c r="S893" s="610" t="s">
        <v>1026</v>
      </c>
      <c r="T893" s="2"/>
    </row>
    <row r="894" spans="1:21" x14ac:dyDescent="0.2">
      <c r="A894" s="44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5"/>
    </row>
    <row r="895" spans="1:21" x14ac:dyDescent="0.2">
      <c r="A895" s="442"/>
      <c r="B895" s="94"/>
      <c r="C895" s="94"/>
      <c r="D895" s="94"/>
      <c r="E895" s="94"/>
      <c r="F895" s="94"/>
      <c r="G895" s="94"/>
      <c r="H895" s="94"/>
      <c r="I895" s="94"/>
      <c r="J895" s="94"/>
      <c r="K895" s="957">
        <f ca="1">'Info Page'!H6</f>
        <v>42823.62944016204</v>
      </c>
      <c r="L895" s="5"/>
    </row>
    <row r="896" spans="1:21" x14ac:dyDescent="0.2">
      <c r="A896" s="44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5"/>
      <c r="M896" s="3"/>
      <c r="N896" s="3"/>
      <c r="O896" s="3"/>
      <c r="P896" s="3"/>
      <c r="S896" s="3"/>
      <c r="T896" s="3"/>
    </row>
    <row r="897" spans="1:22" x14ac:dyDescent="0.2">
      <c r="L897" s="5"/>
      <c r="M897" s="141" t="s">
        <v>1459</v>
      </c>
      <c r="S897" s="610" t="s">
        <v>1026</v>
      </c>
    </row>
    <row r="898" spans="1:22" x14ac:dyDescent="0.2">
      <c r="L898" s="5"/>
    </row>
    <row r="899" spans="1:22" x14ac:dyDescent="0.2">
      <c r="L899" s="5"/>
      <c r="N899" s="67" t="s">
        <v>1458</v>
      </c>
    </row>
    <row r="900" spans="1:22" x14ac:dyDescent="0.2">
      <c r="L900" s="5"/>
      <c r="N900" s="67" t="s">
        <v>1027</v>
      </c>
    </row>
    <row r="901" spans="1:22" x14ac:dyDescent="0.2">
      <c r="L901" s="5"/>
    </row>
    <row r="902" spans="1:22" x14ac:dyDescent="0.2">
      <c r="A902" s="44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5"/>
    </row>
    <row r="903" spans="1:22" x14ac:dyDescent="0.2">
      <c r="A903" s="442"/>
      <c r="B903" s="341" t="s">
        <v>1426</v>
      </c>
      <c r="C903" s="94"/>
      <c r="D903" s="94"/>
      <c r="E903" s="94"/>
      <c r="F903" s="94"/>
      <c r="G903" s="94"/>
      <c r="H903" s="94"/>
      <c r="I903" s="94"/>
      <c r="J903" s="94"/>
      <c r="K903" s="94"/>
      <c r="L903" s="5"/>
    </row>
    <row r="904" spans="1:22" ht="15.75" x14ac:dyDescent="0.25">
      <c r="A904" s="442"/>
      <c r="B904" s="341" t="s">
        <v>1428</v>
      </c>
      <c r="C904" s="94"/>
      <c r="D904" s="94"/>
      <c r="E904" s="94"/>
      <c r="F904" s="511"/>
      <c r="G904" s="94"/>
      <c r="H904" s="94"/>
      <c r="I904" s="94"/>
      <c r="J904" s="94"/>
      <c r="K904" s="94"/>
      <c r="L904" s="119"/>
      <c r="M904" s="112"/>
      <c r="N904" s="112"/>
      <c r="O904" s="986" t="s">
        <v>1253</v>
      </c>
      <c r="P904" s="112"/>
      <c r="Q904" s="112"/>
      <c r="R904" s="112"/>
      <c r="S904" s="112"/>
      <c r="T904" s="112"/>
      <c r="U904" s="112"/>
      <c r="V904" s="112"/>
    </row>
    <row r="905" spans="1:22" x14ac:dyDescent="0.2">
      <c r="A905" s="442"/>
      <c r="C905" s="94"/>
      <c r="D905" s="94"/>
      <c r="E905" s="94"/>
      <c r="F905" s="94"/>
      <c r="G905" s="94"/>
      <c r="H905" s="94"/>
      <c r="I905" s="94"/>
      <c r="J905" s="94"/>
      <c r="K905" s="94"/>
      <c r="L905" s="119"/>
      <c r="M905" s="112"/>
      <c r="N905" s="112"/>
      <c r="O905" s="130" t="s">
        <v>1254</v>
      </c>
      <c r="P905" s="112"/>
      <c r="Q905" s="112"/>
      <c r="R905" s="112"/>
      <c r="S905" s="112"/>
      <c r="T905" s="112"/>
      <c r="U905" s="112"/>
      <c r="V905" s="112"/>
    </row>
    <row r="906" spans="1:22" x14ac:dyDescent="0.2">
      <c r="A906" s="442"/>
      <c r="B906" s="341" t="s">
        <v>1430</v>
      </c>
      <c r="C906" s="94"/>
      <c r="D906" s="94"/>
      <c r="E906" s="94"/>
      <c r="F906" s="94"/>
      <c r="G906" s="94"/>
      <c r="H906" s="94"/>
      <c r="I906" s="94"/>
      <c r="J906" s="94"/>
      <c r="K906" s="94"/>
      <c r="L906" s="119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</row>
    <row r="907" spans="1:22" x14ac:dyDescent="0.2">
      <c r="A907" s="442"/>
      <c r="B907" s="297" t="s">
        <v>1427</v>
      </c>
      <c r="C907" s="94"/>
      <c r="D907" s="94"/>
      <c r="E907" s="94"/>
      <c r="F907" s="94"/>
      <c r="G907" s="94"/>
      <c r="H907" s="94"/>
      <c r="I907" s="94"/>
      <c r="J907" s="94"/>
      <c r="K907" s="94"/>
      <c r="L907" s="119"/>
      <c r="M907" s="112"/>
      <c r="N907" s="988" t="s">
        <v>231</v>
      </c>
      <c r="O907" s="1800">
        <f>'Info Page'!C28</f>
        <v>0</v>
      </c>
      <c r="P907" s="1800"/>
      <c r="Q907" s="1800"/>
      <c r="R907" s="1800"/>
      <c r="S907" s="112"/>
      <c r="T907" s="112"/>
      <c r="U907" s="112"/>
      <c r="V907" s="112"/>
    </row>
    <row r="908" spans="1:22" x14ac:dyDescent="0.2">
      <c r="A908" s="442"/>
      <c r="B908" s="341" t="s">
        <v>1429</v>
      </c>
      <c r="C908" s="94"/>
      <c r="D908" s="94"/>
      <c r="E908" s="94"/>
      <c r="F908" s="94"/>
      <c r="G908" s="94"/>
      <c r="H908" s="94"/>
      <c r="I908" s="94"/>
      <c r="J908" s="94"/>
      <c r="K908" s="94"/>
      <c r="L908" s="119"/>
      <c r="M908" s="112"/>
      <c r="N908" s="988" t="s">
        <v>232</v>
      </c>
      <c r="O908" s="1801">
        <f>'Info Page'!D84</f>
        <v>0</v>
      </c>
      <c r="P908" s="1801"/>
      <c r="Q908" s="1801"/>
      <c r="R908" s="1801"/>
      <c r="S908" s="112"/>
      <c r="T908" s="988" t="s">
        <v>494</v>
      </c>
      <c r="U908" s="1000">
        <f>'Info Page'!F85</f>
        <v>0</v>
      </c>
      <c r="V908" s="112"/>
    </row>
    <row r="909" spans="1:22" ht="13.5" thickBot="1" x14ac:dyDescent="0.25">
      <c r="A909" s="44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119"/>
      <c r="M909" s="112"/>
      <c r="N909" s="988" t="s">
        <v>447</v>
      </c>
      <c r="O909" s="1846">
        <f>'Info Page'!D79</f>
        <v>0</v>
      </c>
      <c r="P909" s="1846"/>
      <c r="Q909" s="1846"/>
      <c r="R909" s="1846"/>
      <c r="S909" s="112"/>
      <c r="T909" s="112"/>
      <c r="U909" s="112"/>
      <c r="V909" s="112"/>
    </row>
    <row r="910" spans="1:22" ht="18" x14ac:dyDescent="0.25">
      <c r="A910" s="1278" t="s">
        <v>1388</v>
      </c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119"/>
      <c r="M910" s="112"/>
      <c r="N910" s="988" t="s">
        <v>1255</v>
      </c>
      <c r="O910" s="1801">
        <f>'Info Page'!D80</f>
        <v>0</v>
      </c>
      <c r="P910" s="1801"/>
      <c r="Q910" s="112"/>
      <c r="S910" s="1011"/>
      <c r="T910" s="1012" t="s">
        <v>451</v>
      </c>
      <c r="U910" s="1790">
        <f>'Info Page'!C33</f>
        <v>0</v>
      </c>
      <c r="V910" s="1791"/>
    </row>
    <row r="911" spans="1:22" x14ac:dyDescent="0.2">
      <c r="A911" s="442"/>
      <c r="B911" s="304" t="s">
        <v>180</v>
      </c>
      <c r="C911" s="510">
        <f>'Info Page'!C6</f>
        <v>0</v>
      </c>
      <c r="D911" s="94"/>
      <c r="E911" s="94"/>
      <c r="F911" s="94"/>
      <c r="G911" s="94"/>
      <c r="H911" s="94"/>
      <c r="I911" s="94"/>
      <c r="J911" s="94"/>
      <c r="K911" s="94"/>
      <c r="L911" s="119"/>
      <c r="M911" s="112"/>
      <c r="N911" s="988" t="s">
        <v>1256</v>
      </c>
      <c r="O911" s="1801">
        <f>'Info Page'!D82</f>
        <v>0</v>
      </c>
      <c r="P911" s="1801"/>
      <c r="Q911" s="112"/>
      <c r="S911" s="1013"/>
      <c r="T911" s="987" t="s">
        <v>1286</v>
      </c>
      <c r="U911" s="1792">
        <f>'Info Page'!C34</f>
        <v>0</v>
      </c>
      <c r="V911" s="1793"/>
    </row>
    <row r="912" spans="1:22" x14ac:dyDescent="0.2">
      <c r="A912" s="442"/>
      <c r="B912" s="304" t="s">
        <v>1389</v>
      </c>
      <c r="C912" s="1279">
        <f ca="1">'Info Page'!H6</f>
        <v>42823.62944016204</v>
      </c>
      <c r="D912" s="94"/>
      <c r="E912" s="94"/>
      <c r="F912" s="94"/>
      <c r="H912" s="94"/>
      <c r="I912" s="94"/>
      <c r="J912" s="94"/>
      <c r="K912" s="94"/>
      <c r="L912" s="119"/>
      <c r="M912" s="112"/>
      <c r="N912" s="988" t="s">
        <v>1276</v>
      </c>
      <c r="O912" s="1844">
        <f ca="1">'Info Page'!H6</f>
        <v>42823.62944016204</v>
      </c>
      <c r="P912" s="1844"/>
      <c r="Q912" s="112"/>
      <c r="S912" s="1013"/>
      <c r="T912" s="987" t="s">
        <v>450</v>
      </c>
      <c r="U912" s="1794">
        <f>'Info Page'!C37</f>
        <v>0</v>
      </c>
      <c r="V912" s="1795"/>
    </row>
    <row r="913" spans="1:22" ht="13.5" thickBot="1" x14ac:dyDescent="0.25">
      <c r="A913" s="442"/>
      <c r="B913" s="304" t="s">
        <v>783</v>
      </c>
      <c r="C913" s="1370">
        <f ca="1">'Info Page'!H7</f>
        <v>42823.62944016204</v>
      </c>
      <c r="D913" s="94"/>
      <c r="E913" s="94"/>
      <c r="F913" s="94"/>
      <c r="G913" s="94"/>
      <c r="I913" s="66" t="s">
        <v>1391</v>
      </c>
      <c r="J913" s="1848">
        <f ca="1">'Info Page'!H6+1</f>
        <v>42824.62944016204</v>
      </c>
      <c r="K913" s="1848"/>
      <c r="L913" s="119"/>
      <c r="M913" s="112"/>
      <c r="N913" s="988" t="s">
        <v>1257</v>
      </c>
      <c r="O913" s="1044" t="e">
        <f ca="1">'Info Page'!E67</f>
        <v>#N/A</v>
      </c>
      <c r="P913" s="119" t="s">
        <v>890</v>
      </c>
      <c r="Q913" s="1045" t="e">
        <f ca="1">'Info Page'!G67</f>
        <v>#N/A</v>
      </c>
      <c r="S913" s="1014"/>
      <c r="T913" s="1015" t="s">
        <v>1287</v>
      </c>
      <c r="U913" s="1796">
        <f>'Info Page'!D69</f>
        <v>0</v>
      </c>
      <c r="V913" s="1797"/>
    </row>
    <row r="914" spans="1:22" x14ac:dyDescent="0.2">
      <c r="A914" s="442"/>
      <c r="B914" s="297"/>
      <c r="C914" s="94"/>
      <c r="D914" s="94"/>
      <c r="E914" s="94"/>
      <c r="F914" s="94"/>
      <c r="G914" s="94"/>
      <c r="H914" s="94"/>
      <c r="I914" s="94"/>
      <c r="J914" s="94"/>
      <c r="K914" s="94"/>
      <c r="L914" s="119"/>
      <c r="M914" s="112"/>
      <c r="N914" s="987"/>
      <c r="O914" s="751" t="s">
        <v>1310</v>
      </c>
      <c r="P914" s="112"/>
      <c r="Q914" s="112"/>
      <c r="S914" s="1011"/>
      <c r="T914" s="1016" t="s">
        <v>559</v>
      </c>
      <c r="U914" s="1790">
        <f>'Info Page'!C49</f>
        <v>0</v>
      </c>
      <c r="V914" s="1791"/>
    </row>
    <row r="915" spans="1:22" x14ac:dyDescent="0.2">
      <c r="A915" s="442"/>
      <c r="K915" s="94"/>
      <c r="L915" s="119"/>
      <c r="M915" s="990" t="s">
        <v>1026</v>
      </c>
      <c r="N915" s="989" t="s">
        <v>1258</v>
      </c>
      <c r="O915" s="112"/>
      <c r="P915" s="112"/>
      <c r="Q915" s="112"/>
      <c r="S915" s="1013"/>
      <c r="T915" s="988" t="s">
        <v>1288</v>
      </c>
      <c r="U915" s="1792">
        <f>'Info Page'!C48</f>
        <v>0</v>
      </c>
      <c r="V915" s="1793"/>
    </row>
    <row r="916" spans="1:22" ht="13.5" thickBot="1" x14ac:dyDescent="0.25">
      <c r="A916" s="1283"/>
      <c r="B916" s="1641" t="s">
        <v>447</v>
      </c>
      <c r="C916" s="1820">
        <f>'Info Page'!D79</f>
        <v>0</v>
      </c>
      <c r="D916" s="1820"/>
      <c r="E916" s="1820"/>
      <c r="F916" s="7"/>
      <c r="G916" s="1287" t="s">
        <v>1410</v>
      </c>
      <c r="H916" s="1820">
        <f>'Info Page'!D83</f>
        <v>0</v>
      </c>
      <c r="I916" s="1820"/>
      <c r="J916" s="1642"/>
      <c r="K916" s="691"/>
      <c r="L916" s="119"/>
      <c r="M916" s="1001">
        <f ca="1">'Info Page'!H6 + 1</f>
        <v>42824.62944016204</v>
      </c>
      <c r="N916" s="991" t="s">
        <v>1259</v>
      </c>
      <c r="O916" s="112"/>
      <c r="P916" s="112"/>
      <c r="Q916" s="112"/>
      <c r="S916" s="1014"/>
      <c r="T916" s="1017" t="s">
        <v>450</v>
      </c>
      <c r="U916" s="1798">
        <f>'Info Page'!C53</f>
        <v>0</v>
      </c>
      <c r="V916" s="1799"/>
    </row>
    <row r="917" spans="1:22" x14ac:dyDescent="0.2">
      <c r="A917" s="1284"/>
      <c r="B917" s="607" t="s">
        <v>1256</v>
      </c>
      <c r="C917" s="1853">
        <f>'Info Page'!D82</f>
        <v>0</v>
      </c>
      <c r="D917" s="1853"/>
      <c r="E917" s="1357"/>
      <c r="F917" s="2"/>
      <c r="G917" s="595" t="s">
        <v>1492</v>
      </c>
      <c r="H917" s="1552">
        <f>'Info Page'!D65</f>
        <v>0</v>
      </c>
      <c r="I917" s="1357"/>
      <c r="J917" s="1357"/>
      <c r="K917" s="9"/>
      <c r="L917" s="119"/>
      <c r="O917" s="112"/>
      <c r="P917" s="112"/>
      <c r="Q917" s="112"/>
      <c r="R917" s="112"/>
    </row>
    <row r="918" spans="1:22" x14ac:dyDescent="0.2">
      <c r="A918" s="1284"/>
      <c r="B918" s="595" t="s">
        <v>1255</v>
      </c>
      <c r="C918" s="1820">
        <f>'Info Page'!D80</f>
        <v>0</v>
      </c>
      <c r="D918" s="1820"/>
      <c r="E918" s="1552">
        <f>ELEVATION</f>
        <v>0</v>
      </c>
      <c r="F918" s="1854" t="s">
        <v>1810</v>
      </c>
      <c r="G918" s="1854"/>
      <c r="H918" s="1854"/>
      <c r="I918" s="1854"/>
      <c r="J918" s="1854"/>
      <c r="K918" s="1855"/>
      <c r="L918" s="119"/>
      <c r="M918" s="994"/>
      <c r="N918" s="991" t="s">
        <v>1260</v>
      </c>
      <c r="O918" s="112"/>
      <c r="P918" s="112"/>
      <c r="Q918" s="112"/>
      <c r="R918" s="112"/>
      <c r="S918" s="112"/>
      <c r="T918" s="112"/>
      <c r="U918" s="112"/>
      <c r="V918" s="112"/>
    </row>
    <row r="919" spans="1:22" x14ac:dyDescent="0.2">
      <c r="A919" s="1284"/>
      <c r="B919" s="595" t="s">
        <v>1390</v>
      </c>
      <c r="C919" s="1552">
        <f>'Info Page'!D81</f>
        <v>0</v>
      </c>
      <c r="D919" s="1643"/>
      <c r="E919" s="1643"/>
      <c r="F919" s="1813" t="s">
        <v>1811</v>
      </c>
      <c r="G919" s="1813"/>
      <c r="H919" s="1813"/>
      <c r="I919" s="1813"/>
      <c r="J919" s="1813"/>
      <c r="K919" s="1814"/>
      <c r="L919" s="119"/>
      <c r="M919" s="992"/>
      <c r="N919" s="991"/>
      <c r="O919" s="993" t="s">
        <v>1306</v>
      </c>
      <c r="P919" s="993"/>
      <c r="Q919" s="993"/>
      <c r="R919" s="993"/>
      <c r="S919" s="993"/>
      <c r="T919" s="112"/>
      <c r="U919" s="112"/>
      <c r="V919" s="112"/>
    </row>
    <row r="920" spans="1:22" x14ac:dyDescent="0.2">
      <c r="A920" s="1284"/>
      <c r="B920" s="595" t="s">
        <v>1440</v>
      </c>
      <c r="C920" s="1646">
        <f>'Info Page'!E162</f>
        <v>0</v>
      </c>
      <c r="D920" s="1643"/>
      <c r="E920" s="1643"/>
      <c r="F920" s="1850" t="s">
        <v>1812</v>
      </c>
      <c r="G920" s="1850"/>
      <c r="H920" s="1850"/>
      <c r="I920" s="1850"/>
      <c r="J920" s="1850"/>
      <c r="K920" s="1851"/>
      <c r="L920" s="119"/>
      <c r="M920" s="994"/>
      <c r="N920" s="991" t="s">
        <v>1261</v>
      </c>
      <c r="O920" s="993"/>
      <c r="P920" s="993"/>
      <c r="Q920" s="993"/>
      <c r="R920" s="993"/>
      <c r="S920" s="993"/>
      <c r="T920" s="993"/>
      <c r="U920" s="993"/>
      <c r="V920" s="993"/>
    </row>
    <row r="921" spans="1:22" x14ac:dyDescent="0.2">
      <c r="A921" s="1284"/>
      <c r="B921" s="595" t="s">
        <v>1441</v>
      </c>
      <c r="C921" s="1645">
        <f>'Info Page'!D69</f>
        <v>0</v>
      </c>
      <c r="D921" s="1643"/>
      <c r="E921" s="1643"/>
      <c r="F921" s="2"/>
      <c r="G921" s="595" t="s">
        <v>1821</v>
      </c>
      <c r="H921" s="1849">
        <f>'Info Page'!D70</f>
        <v>0</v>
      </c>
      <c r="I921" s="1849"/>
      <c r="J921" s="1678" t="s">
        <v>1822</v>
      </c>
      <c r="K921" s="1679">
        <f>'Info Page'!D75</f>
        <v>0</v>
      </c>
      <c r="L921" s="119"/>
      <c r="M921" s="992"/>
      <c r="N921" s="991"/>
      <c r="O921" s="993" t="s">
        <v>1262</v>
      </c>
      <c r="P921" s="993"/>
      <c r="Q921" s="993"/>
      <c r="R921" s="993"/>
      <c r="S921" s="993"/>
      <c r="T921" s="993"/>
      <c r="U921" s="993"/>
      <c r="V921" s="993"/>
    </row>
    <row r="922" spans="1:22" x14ac:dyDescent="0.2">
      <c r="A922" s="1284"/>
      <c r="B922" s="595" t="s">
        <v>449</v>
      </c>
      <c r="C922" s="1951">
        <f>'Info Page'!D84</f>
        <v>0</v>
      </c>
      <c r="D922" s="1951"/>
      <c r="E922" s="1951"/>
      <c r="F922" s="2"/>
      <c r="G922" s="595" t="s">
        <v>1809</v>
      </c>
      <c r="H922" s="1824">
        <f>'Info Page'!C41</f>
        <v>0</v>
      </c>
      <c r="I922" s="1824"/>
      <c r="J922" s="1357"/>
      <c r="K922" s="9"/>
      <c r="L922" s="119"/>
      <c r="M922" s="994"/>
      <c r="N922" s="991" t="s">
        <v>1263</v>
      </c>
      <c r="O922" s="993"/>
      <c r="P922" s="993"/>
      <c r="Q922" s="993"/>
      <c r="R922" s="993"/>
      <c r="S922" s="993"/>
      <c r="T922" s="993"/>
      <c r="U922" s="993"/>
      <c r="V922" s="993"/>
    </row>
    <row r="923" spans="1:22" x14ac:dyDescent="0.2">
      <c r="A923" s="1284"/>
      <c r="B923" s="595" t="s">
        <v>444</v>
      </c>
      <c r="C923" s="1820">
        <f>'Info Page'!D85</f>
        <v>0</v>
      </c>
      <c r="D923" s="1820"/>
      <c r="E923" s="1357"/>
      <c r="F923" s="2"/>
      <c r="G923" s="595" t="s">
        <v>1257</v>
      </c>
      <c r="H923" s="1368" t="e">
        <f ca="1">'Info Page'!E67</f>
        <v>#N/A</v>
      </c>
      <c r="I923" s="1644" t="s">
        <v>890</v>
      </c>
      <c r="J923" s="1369" t="e">
        <f ca="1">'Info Page'!G67</f>
        <v>#N/A</v>
      </c>
      <c r="K923" s="850"/>
      <c r="L923" s="119"/>
      <c r="M923" s="992"/>
      <c r="N923" s="991"/>
      <c r="O923" s="993"/>
      <c r="P923" s="993"/>
      <c r="Q923" s="993"/>
      <c r="R923" s="993"/>
      <c r="S923" s="993"/>
      <c r="T923" s="993"/>
      <c r="U923" s="993"/>
      <c r="V923" s="993"/>
    </row>
    <row r="924" spans="1:22" x14ac:dyDescent="0.2">
      <c r="A924" s="1285"/>
      <c r="B924" s="1286" t="s">
        <v>494</v>
      </c>
      <c r="C924" s="1820">
        <f>'Info Page'!F85</f>
        <v>0</v>
      </c>
      <c r="D924" s="1820"/>
      <c r="E924" s="1647"/>
      <c r="F924" s="422"/>
      <c r="G924" s="908" t="s">
        <v>1417</v>
      </c>
      <c r="H924" s="3"/>
      <c r="I924" s="3"/>
      <c r="J924" s="3"/>
      <c r="K924" s="692"/>
      <c r="L924" s="119"/>
      <c r="M924" s="994"/>
      <c r="N924" s="991" t="s">
        <v>1264</v>
      </c>
      <c r="O924" s="993"/>
      <c r="P924" s="993"/>
      <c r="Q924" s="993"/>
      <c r="R924" s="993"/>
      <c r="S924" s="993"/>
      <c r="T924" s="993"/>
      <c r="U924" s="993"/>
      <c r="V924" s="993"/>
    </row>
    <row r="925" spans="1:22" x14ac:dyDescent="0.2">
      <c r="A925" s="442"/>
      <c r="D925" s="94"/>
      <c r="E925" s="94"/>
      <c r="F925" s="94"/>
      <c r="G925" s="94"/>
      <c r="H925" s="94"/>
      <c r="I925" s="94"/>
      <c r="J925" s="94"/>
      <c r="K925" s="94"/>
      <c r="L925" s="119"/>
      <c r="M925" s="992"/>
      <c r="N925" s="991" t="s">
        <v>1265</v>
      </c>
      <c r="O925" s="993"/>
      <c r="P925" s="993"/>
      <c r="Q925" s="993"/>
      <c r="R925" s="993"/>
      <c r="S925" s="993"/>
      <c r="T925" s="993"/>
      <c r="U925" s="993"/>
      <c r="V925" s="993"/>
    </row>
    <row r="926" spans="1:22" x14ac:dyDescent="0.2">
      <c r="A926" s="44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119"/>
      <c r="M926" s="994"/>
      <c r="N926" s="991" t="s">
        <v>1283</v>
      </c>
      <c r="O926" s="993"/>
      <c r="P926" s="993"/>
      <c r="Q926" s="993"/>
      <c r="R926" s="993"/>
      <c r="S926" s="993"/>
      <c r="T926" s="993"/>
      <c r="U926" s="993"/>
      <c r="V926" s="993"/>
    </row>
    <row r="927" spans="1:22" x14ac:dyDescent="0.2">
      <c r="A927" s="1283"/>
      <c r="B927" s="1287" t="s">
        <v>1393</v>
      </c>
      <c r="C927" s="1288" t="s">
        <v>1397</v>
      </c>
      <c r="D927" s="1289"/>
      <c r="E927" s="1288" t="s">
        <v>1398</v>
      </c>
      <c r="F927" s="848"/>
      <c r="G927" s="848"/>
      <c r="H927" s="848"/>
      <c r="I927" s="848"/>
      <c r="J927" s="848"/>
      <c r="K927" s="930"/>
      <c r="L927" s="119"/>
      <c r="M927" s="992"/>
      <c r="N927" s="991"/>
      <c r="O927" s="995" t="s">
        <v>1266</v>
      </c>
      <c r="P927" s="997">
        <f ca="1">'Info Page'!H6+15</f>
        <v>42838.62944016204</v>
      </c>
      <c r="Q927" s="993"/>
      <c r="R927" s="993"/>
      <c r="S927" s="993"/>
      <c r="T927" s="993"/>
      <c r="U927" s="993"/>
      <c r="V927" s="993"/>
    </row>
    <row r="928" spans="1:22" x14ac:dyDescent="0.2">
      <c r="A928" s="1284"/>
      <c r="B928" s="595" t="s">
        <v>1394</v>
      </c>
      <c r="C928" s="1852">
        <f>'Info Page'!C10</f>
        <v>0</v>
      </c>
      <c r="D928" s="1852"/>
      <c r="E928" s="1852">
        <f>'Info Page'!C11</f>
        <v>0</v>
      </c>
      <c r="F928" s="1852"/>
      <c r="G928" s="1852"/>
      <c r="H928" s="271"/>
      <c r="I928" s="271"/>
      <c r="J928" s="271"/>
      <c r="K928" s="850"/>
      <c r="L928" s="119"/>
      <c r="M928" s="994"/>
      <c r="N928" s="991" t="s">
        <v>1267</v>
      </c>
      <c r="O928" s="993"/>
      <c r="P928" s="993"/>
      <c r="Q928" s="993"/>
      <c r="R928" s="993"/>
      <c r="S928" s="993"/>
      <c r="T928" s="993"/>
      <c r="U928" s="993"/>
      <c r="V928" s="993"/>
    </row>
    <row r="929" spans="1:22" x14ac:dyDescent="0.2">
      <c r="A929" s="1284"/>
      <c r="B929" s="595" t="s">
        <v>1395</v>
      </c>
      <c r="C929" s="1843">
        <f>'Info Page'!C13</f>
        <v>0</v>
      </c>
      <c r="D929" s="1843"/>
      <c r="E929" s="1843">
        <f>'Info Page'!C14</f>
        <v>0</v>
      </c>
      <c r="F929" s="1843"/>
      <c r="G929" s="1843"/>
      <c r="H929" s="271"/>
      <c r="I929" s="271"/>
      <c r="J929" s="271"/>
      <c r="K929" s="850"/>
      <c r="L929" s="119"/>
      <c r="M929" s="992"/>
      <c r="N929" s="991" t="s">
        <v>1268</v>
      </c>
      <c r="P929" s="993"/>
      <c r="Q929" s="993"/>
      <c r="R929" s="993"/>
      <c r="S929" s="993"/>
      <c r="T929" s="993"/>
      <c r="U929" s="993"/>
      <c r="V929" s="993"/>
    </row>
    <row r="930" spans="1:22" x14ac:dyDescent="0.2">
      <c r="A930" s="1284"/>
      <c r="B930" s="595" t="s">
        <v>1667</v>
      </c>
      <c r="C930" s="1945">
        <f>'Info Page'!C28</f>
        <v>0</v>
      </c>
      <c r="D930" s="1945"/>
      <c r="E930" s="1945"/>
      <c r="F930" s="1945"/>
      <c r="G930" s="1945"/>
      <c r="H930" s="1783">
        <f>'Info Page'!C29</f>
        <v>0</v>
      </c>
      <c r="I930" s="1783"/>
      <c r="J930" s="1783"/>
      <c r="K930" s="1847"/>
      <c r="L930" s="119"/>
      <c r="M930" s="992"/>
      <c r="N930" s="991"/>
      <c r="O930" s="995" t="s">
        <v>1266</v>
      </c>
      <c r="P930" s="996">
        <f ca="1">'Info Page'!H6+15</f>
        <v>42838.62944016204</v>
      </c>
      <c r="Q930" s="993"/>
      <c r="R930" s="993"/>
      <c r="S930" s="993"/>
      <c r="T930" s="993"/>
      <c r="U930" s="993"/>
      <c r="V930" s="993"/>
    </row>
    <row r="931" spans="1:22" x14ac:dyDescent="0.2">
      <c r="A931" s="1284"/>
      <c r="B931" s="595" t="s">
        <v>1399</v>
      </c>
      <c r="C931" s="1950">
        <f>'Info Page'!C20</f>
        <v>0</v>
      </c>
      <c r="D931" s="1950"/>
      <c r="E931" s="625" t="s">
        <v>1401</v>
      </c>
      <c r="F931" s="271"/>
      <c r="G931" s="271"/>
      <c r="H931" s="271"/>
      <c r="I931" s="271"/>
      <c r="J931" s="271"/>
      <c r="K931" s="850"/>
      <c r="L931" s="119"/>
      <c r="M931" s="992"/>
      <c r="N931" s="991" t="s">
        <v>1269</v>
      </c>
      <c r="O931" s="993"/>
      <c r="P931" s="993"/>
      <c r="Q931" s="993"/>
      <c r="R931" s="993"/>
      <c r="S931" s="993"/>
      <c r="T931" s="993"/>
      <c r="U931" s="993"/>
      <c r="V931" s="993"/>
    </row>
    <row r="932" spans="1:22" x14ac:dyDescent="0.2">
      <c r="A932" s="1284"/>
      <c r="B932" s="595" t="s">
        <v>1400</v>
      </c>
      <c r="C932" s="1826">
        <f>'Info Page'!C24</f>
        <v>0</v>
      </c>
      <c r="D932" s="1826"/>
      <c r="E932" s="625" t="s">
        <v>1405</v>
      </c>
      <c r="F932" s="271"/>
      <c r="G932" s="271"/>
      <c r="H932" s="271"/>
      <c r="I932" s="271"/>
      <c r="J932" s="271"/>
      <c r="K932" s="850"/>
      <c r="L932" s="119"/>
      <c r="M932" s="992"/>
      <c r="N932" s="993" t="s">
        <v>1270</v>
      </c>
      <c r="P932" s="993"/>
      <c r="Q932" s="993"/>
      <c r="R932" s="993"/>
      <c r="S932" s="998"/>
      <c r="T932" s="993"/>
      <c r="U932" s="993"/>
      <c r="V932" s="993"/>
    </row>
    <row r="933" spans="1:22" x14ac:dyDescent="0.2">
      <c r="A933" s="1284"/>
      <c r="B933" s="595" t="s">
        <v>1664</v>
      </c>
      <c r="C933" s="1823">
        <f>'Info Page'!C22</f>
        <v>0</v>
      </c>
      <c r="D933" s="1823"/>
      <c r="E933" s="1823"/>
      <c r="F933" s="1823"/>
      <c r="G933" s="1823"/>
      <c r="H933" s="271"/>
      <c r="I933" s="271"/>
      <c r="J933" s="271"/>
      <c r="K933" s="850"/>
      <c r="L933" s="119"/>
      <c r="M933" s="992"/>
      <c r="N933" s="991"/>
      <c r="O933" s="993"/>
      <c r="P933" s="993"/>
      <c r="Q933" s="993"/>
      <c r="R933" s="993"/>
      <c r="S933" s="993"/>
      <c r="T933" s="993"/>
      <c r="U933" s="993"/>
      <c r="V933" s="993"/>
    </row>
    <row r="934" spans="1:22" x14ac:dyDescent="0.2">
      <c r="A934" s="1284"/>
      <c r="B934" s="595" t="s">
        <v>1396</v>
      </c>
      <c r="C934" s="835"/>
      <c r="D934" s="271"/>
      <c r="E934" s="271"/>
      <c r="F934" s="271"/>
      <c r="G934" s="271"/>
      <c r="H934" s="271"/>
      <c r="I934" s="271"/>
      <c r="J934" s="271"/>
      <c r="K934" s="850"/>
      <c r="L934" s="119"/>
      <c r="M934" s="992"/>
      <c r="N934" s="991"/>
      <c r="O934" s="998"/>
      <c r="P934" s="993" t="s">
        <v>1271</v>
      </c>
      <c r="Q934" s="993"/>
      <c r="R934" s="993"/>
      <c r="S934" s="993"/>
      <c r="T934" s="993"/>
      <c r="U934" s="993"/>
      <c r="V934" s="993"/>
    </row>
    <row r="935" spans="1:22" x14ac:dyDescent="0.2">
      <c r="A935" s="1285"/>
      <c r="B935" s="1286" t="s">
        <v>97</v>
      </c>
      <c r="C935" s="984">
        <f>'Info Page'!E14</f>
        <v>0</v>
      </c>
      <c r="D935" s="422"/>
      <c r="E935" s="422"/>
      <c r="F935" s="422"/>
      <c r="G935" s="422"/>
      <c r="H935" s="422"/>
      <c r="I935" s="422"/>
      <c r="J935" s="422"/>
      <c r="K935" s="852"/>
      <c r="L935" s="119"/>
      <c r="O935" s="990" t="s">
        <v>1026</v>
      </c>
      <c r="P935" s="1825"/>
      <c r="Q935" s="1825"/>
      <c r="T935" s="993"/>
      <c r="U935" s="993"/>
      <c r="V935" s="993"/>
    </row>
    <row r="936" spans="1:22" x14ac:dyDescent="0.2">
      <c r="A936" s="44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119"/>
      <c r="M936" s="994"/>
      <c r="N936" s="991" t="s">
        <v>1449</v>
      </c>
      <c r="R936" s="993"/>
      <c r="S936" s="993"/>
      <c r="T936" s="993"/>
      <c r="U936" s="993"/>
      <c r="V936" s="993"/>
    </row>
    <row r="937" spans="1:22" x14ac:dyDescent="0.2">
      <c r="A937" s="44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119"/>
      <c r="N937" s="1389"/>
      <c r="O937" s="991" t="s">
        <v>1284</v>
      </c>
      <c r="P937" s="993"/>
      <c r="Q937" s="993"/>
      <c r="R937" s="993"/>
      <c r="S937" s="993"/>
      <c r="T937" s="993"/>
      <c r="U937" s="993"/>
      <c r="V937" s="993"/>
    </row>
    <row r="938" spans="1:22" x14ac:dyDescent="0.2">
      <c r="A938" s="1283"/>
      <c r="B938" s="1287" t="s">
        <v>1407</v>
      </c>
      <c r="C938" s="1843">
        <f>'Info Page'!C48</f>
        <v>0</v>
      </c>
      <c r="D938" s="1843"/>
      <c r="E938" s="1843"/>
      <c r="F938" s="848"/>
      <c r="G938" s="848"/>
      <c r="H938" s="848"/>
      <c r="I938" s="848"/>
      <c r="J938" s="848"/>
      <c r="K938" s="930"/>
      <c r="L938" s="119"/>
      <c r="M938" s="992"/>
      <c r="N938" s="1388" t="s">
        <v>1026</v>
      </c>
      <c r="O938" s="993"/>
      <c r="P938" s="993"/>
      <c r="Q938" s="993"/>
      <c r="R938" s="993"/>
      <c r="S938" s="993"/>
      <c r="T938" s="993"/>
      <c r="U938" s="993"/>
      <c r="V938" s="993"/>
    </row>
    <row r="939" spans="1:22" x14ac:dyDescent="0.2">
      <c r="A939" s="1284"/>
      <c r="B939" s="595" t="s">
        <v>1408</v>
      </c>
      <c r="C939" s="1843">
        <f>'Info Page'!C49</f>
        <v>0</v>
      </c>
      <c r="D939" s="1843"/>
      <c r="E939" s="1843"/>
      <c r="F939" s="271"/>
      <c r="G939" s="271"/>
      <c r="H939" s="271"/>
      <c r="I939" s="271"/>
      <c r="J939" s="271"/>
      <c r="K939" s="850"/>
      <c r="L939" s="119"/>
      <c r="M939" s="994"/>
      <c r="N939" s="991" t="s">
        <v>1285</v>
      </c>
      <c r="O939" s="993"/>
      <c r="P939" s="993"/>
      <c r="Q939" s="993"/>
      <c r="R939" s="999">
        <f>'Info Page'!D74</f>
        <v>0</v>
      </c>
      <c r="S939" s="993"/>
      <c r="T939" s="993"/>
      <c r="U939" s="993"/>
      <c r="V939" s="993"/>
    </row>
    <row r="940" spans="1:22" x14ac:dyDescent="0.2">
      <c r="A940" s="1285"/>
      <c r="B940" s="1286" t="s">
        <v>1409</v>
      </c>
      <c r="C940" s="1952">
        <f>'Info Page'!C52</f>
        <v>0</v>
      </c>
      <c r="D940" s="1952"/>
      <c r="E940" s="422"/>
      <c r="F940" s="422"/>
      <c r="G940" s="422"/>
      <c r="H940" s="422"/>
      <c r="I940" s="422"/>
      <c r="J940" s="422"/>
      <c r="K940" s="852"/>
      <c r="L940" s="119"/>
      <c r="M940" s="992"/>
      <c r="O940" s="995" t="s">
        <v>1272</v>
      </c>
      <c r="P940" s="1845">
        <f ca="1">'Info Page'!H6+30</f>
        <v>42853.62944016204</v>
      </c>
      <c r="Q940" s="1845"/>
      <c r="R940" s="993" t="s">
        <v>961</v>
      </c>
      <c r="S940" s="993"/>
      <c r="T940" s="993"/>
      <c r="U940" s="993"/>
      <c r="V940" s="993"/>
    </row>
    <row r="941" spans="1:22" x14ac:dyDescent="0.2">
      <c r="A941" s="44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119"/>
      <c r="M941" s="994"/>
      <c r="N941" s="991" t="s">
        <v>1273</v>
      </c>
      <c r="O941" s="993"/>
      <c r="P941" s="993"/>
      <c r="Q941" s="993"/>
      <c r="R941" s="993"/>
      <c r="S941" s="993"/>
      <c r="T941" s="993"/>
      <c r="U941" s="993"/>
      <c r="V941" s="993"/>
    </row>
    <row r="942" spans="1:22" x14ac:dyDescent="0.2">
      <c r="A942" s="44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119"/>
      <c r="M942" s="992"/>
      <c r="N942" s="991"/>
      <c r="O942" s="993"/>
      <c r="P942" s="993"/>
      <c r="Q942" s="993"/>
      <c r="R942" s="993"/>
      <c r="S942" s="993"/>
      <c r="T942" s="993"/>
      <c r="U942" s="993"/>
      <c r="V942" s="993"/>
    </row>
    <row r="943" spans="1:22" x14ac:dyDescent="0.2">
      <c r="A943" s="1290"/>
      <c r="B943" s="1291" t="s">
        <v>645</v>
      </c>
      <c r="C943" s="1943">
        <f>'Info Page'!C33</f>
        <v>0</v>
      </c>
      <c r="D943" s="1943"/>
      <c r="E943" s="1943"/>
      <c r="F943" s="7"/>
      <c r="G943" s="1291" t="s">
        <v>390</v>
      </c>
      <c r="H943" s="1943">
        <f>'Info Page'!C34</f>
        <v>0</v>
      </c>
      <c r="I943" s="1943"/>
      <c r="J943" s="1943"/>
      <c r="K943" s="691"/>
      <c r="L943" s="119"/>
      <c r="M943" s="994"/>
      <c r="N943" s="991" t="s">
        <v>1274</v>
      </c>
      <c r="O943" s="993"/>
      <c r="P943" s="993"/>
      <c r="Q943" s="993"/>
      <c r="R943" s="993"/>
      <c r="S943" s="993"/>
      <c r="T943" s="993"/>
      <c r="U943" s="993"/>
      <c r="V943" s="993"/>
    </row>
    <row r="944" spans="1:22" x14ac:dyDescent="0.2">
      <c r="A944" s="1292"/>
      <c r="B944" s="607" t="s">
        <v>1406</v>
      </c>
      <c r="C944" s="1826">
        <f>'Info Page'!C37</f>
        <v>0</v>
      </c>
      <c r="D944" s="1826"/>
      <c r="E944" s="1826"/>
      <c r="F944" s="2"/>
      <c r="G944" s="2"/>
      <c r="H944" s="2"/>
      <c r="I944" s="2"/>
      <c r="J944" s="2"/>
      <c r="K944" s="9"/>
      <c r="L944" s="119"/>
      <c r="M944" s="992"/>
      <c r="N944" s="991" t="s">
        <v>1460</v>
      </c>
      <c r="O944" s="993"/>
      <c r="P944" s="993"/>
      <c r="Q944" s="993"/>
      <c r="R944" s="993"/>
      <c r="S944" s="993"/>
      <c r="T944" s="993"/>
      <c r="U944" s="993"/>
      <c r="V944" s="993"/>
    </row>
    <row r="945" spans="1:22" x14ac:dyDescent="0.2">
      <c r="A945" s="1292"/>
      <c r="B945" s="2"/>
      <c r="C945" s="2"/>
      <c r="D945" s="2"/>
      <c r="E945" s="2"/>
      <c r="F945" s="2"/>
      <c r="G945" s="595" t="s">
        <v>1716</v>
      </c>
      <c r="H945" s="2"/>
      <c r="I945" s="2"/>
      <c r="J945" s="2"/>
      <c r="K945" s="9"/>
      <c r="L945" s="119"/>
      <c r="M945" s="994"/>
      <c r="N945" s="991" t="s">
        <v>1275</v>
      </c>
      <c r="O945" s="993"/>
      <c r="P945" s="993"/>
      <c r="Q945" s="993"/>
      <c r="R945" s="993"/>
      <c r="S945" s="993"/>
      <c r="T945" s="993"/>
      <c r="U945" s="993"/>
      <c r="V945" s="993"/>
    </row>
    <row r="946" spans="1:22" x14ac:dyDescent="0.2">
      <c r="A946" s="1284"/>
      <c r="B946" s="595" t="s">
        <v>1402</v>
      </c>
      <c r="C946" s="271"/>
      <c r="D946" s="271"/>
      <c r="E946" s="271"/>
      <c r="F946" s="271"/>
      <c r="G946" s="595" t="s">
        <v>1717</v>
      </c>
      <c r="H946" s="1552">
        <f>'Info Page'!D86</f>
        <v>0</v>
      </c>
      <c r="I946" s="271"/>
      <c r="J946" s="271"/>
      <c r="K946" s="850"/>
      <c r="L946" s="119"/>
      <c r="M946" s="992"/>
      <c r="N946" s="991"/>
      <c r="O946" s="993"/>
      <c r="P946" s="993"/>
      <c r="Q946" s="993"/>
      <c r="R946" s="993"/>
      <c r="S946" s="993"/>
      <c r="T946" s="993"/>
      <c r="U946" s="993"/>
      <c r="V946" s="993"/>
    </row>
    <row r="947" spans="1:22" x14ac:dyDescent="0.2">
      <c r="A947" s="1284"/>
      <c r="B947" s="595" t="s">
        <v>346</v>
      </c>
      <c r="C947" s="1294">
        <f>'Info Page'!C38</f>
        <v>0</v>
      </c>
      <c r="D947" s="595" t="s">
        <v>783</v>
      </c>
      <c r="E947" s="1515" t="str">
        <f>'Info Page'!E38</f>
        <v>12:00pm</v>
      </c>
      <c r="F947" s="271"/>
      <c r="G947" s="271"/>
      <c r="H947" s="271"/>
      <c r="I947" s="271"/>
      <c r="J947" s="271"/>
      <c r="K947" s="850"/>
      <c r="L947" s="119"/>
      <c r="M947" s="3"/>
      <c r="N947" s="792" t="s">
        <v>1289</v>
      </c>
      <c r="O947" s="993"/>
      <c r="P947" s="998" t="s">
        <v>1290</v>
      </c>
      <c r="Q947" s="993" t="s">
        <v>1291</v>
      </c>
      <c r="R947" s="993"/>
      <c r="S947" s="993"/>
      <c r="T947" s="993"/>
      <c r="U947" s="993"/>
      <c r="V947" s="993"/>
    </row>
    <row r="948" spans="1:22" x14ac:dyDescent="0.2">
      <c r="A948" s="1284"/>
      <c r="B948" s="271"/>
      <c r="C948" s="271"/>
      <c r="D948" s="271"/>
      <c r="E948" s="271"/>
      <c r="F948" s="271"/>
      <c r="G948" s="271"/>
      <c r="H948" s="271"/>
      <c r="I948" s="271"/>
      <c r="J948" s="271"/>
      <c r="K948" s="850"/>
      <c r="L948" s="5"/>
      <c r="M948" s="992"/>
      <c r="N948" s="991"/>
      <c r="O948" s="993"/>
      <c r="P948" s="993"/>
      <c r="Q948" s="993"/>
      <c r="R948" s="993"/>
      <c r="S948" s="993"/>
      <c r="T948" s="993"/>
      <c r="U948" s="993"/>
      <c r="V948" s="993"/>
    </row>
    <row r="949" spans="1:22" ht="15.75" x14ac:dyDescent="0.25">
      <c r="A949" s="1285"/>
      <c r="B949" s="3"/>
      <c r="C949" s="422"/>
      <c r="D949" s="422"/>
      <c r="E949" s="422"/>
      <c r="F949" s="1293" t="s">
        <v>1411</v>
      </c>
      <c r="G949" s="422"/>
      <c r="H949" s="422"/>
      <c r="I949" s="422"/>
      <c r="J949" s="422"/>
      <c r="K949" s="852"/>
      <c r="L949" s="119"/>
      <c r="M949" s="994"/>
      <c r="N949" s="991" t="s">
        <v>1493</v>
      </c>
      <c r="O949" s="993"/>
      <c r="P949" s="998"/>
      <c r="Q949" s="993" t="s">
        <v>1385</v>
      </c>
      <c r="R949" s="993"/>
      <c r="T949" s="993"/>
      <c r="U949" s="995" t="s">
        <v>1494</v>
      </c>
      <c r="V949" s="998"/>
    </row>
    <row r="950" spans="1:22" x14ac:dyDescent="0.2">
      <c r="L950" s="5"/>
      <c r="N950" s="792"/>
      <c r="O950" s="792" t="s">
        <v>1386</v>
      </c>
    </row>
    <row r="951" spans="1:22" x14ac:dyDescent="0.2">
      <c r="L951" s="5"/>
      <c r="M951" s="994"/>
      <c r="N951" s="991" t="s">
        <v>1307</v>
      </c>
    </row>
    <row r="952" spans="1:22" ht="13.5" customHeight="1" thickBot="1" x14ac:dyDescent="0.25">
      <c r="B952" s="1038" t="s">
        <v>1418</v>
      </c>
      <c r="D952" s="175" t="s">
        <v>1446</v>
      </c>
      <c r="G952" s="1386">
        <f>'Info Page'!D84</f>
        <v>0</v>
      </c>
      <c r="I952" s="1401">
        <f>'Info Page'!C11</f>
        <v>0</v>
      </c>
      <c r="L952" s="1280" t="s">
        <v>1277</v>
      </c>
    </row>
    <row r="953" spans="1:22" x14ac:dyDescent="0.2">
      <c r="B953" s="1038">
        <f>'Info Page'!C6</f>
        <v>0</v>
      </c>
      <c r="D953" s="199" t="s">
        <v>1412</v>
      </c>
      <c r="L953" s="719"/>
      <c r="M953" s="1524"/>
      <c r="N953" s="1002" t="s">
        <v>1279</v>
      </c>
      <c r="O953" s="1003"/>
      <c r="P953" s="1003"/>
      <c r="Q953" s="1003"/>
      <c r="R953" s="1003"/>
      <c r="S953" s="1003"/>
      <c r="T953" s="1003"/>
      <c r="U953" s="1003"/>
      <c r="V953" s="1004"/>
    </row>
    <row r="954" spans="1:22" x14ac:dyDescent="0.2">
      <c r="B954" s="1038" t="s">
        <v>1413</v>
      </c>
      <c r="C954" s="67" t="s">
        <v>1432</v>
      </c>
      <c r="L954" s="720"/>
      <c r="M954" s="992"/>
      <c r="N954" s="991"/>
      <c r="O954" s="993" t="s">
        <v>1278</v>
      </c>
      <c r="P954" s="993"/>
      <c r="Q954" s="993"/>
      <c r="R954" s="993"/>
      <c r="S954" s="993"/>
      <c r="T954" s="993"/>
      <c r="U954" s="993"/>
      <c r="V954" s="1005"/>
    </row>
    <row r="955" spans="1:22" x14ac:dyDescent="0.2">
      <c r="E955" s="175" t="s">
        <v>1447</v>
      </c>
      <c r="H955" s="1386">
        <f>'Info Page'!D84</f>
        <v>0</v>
      </c>
      <c r="J955" s="1401">
        <f>'Info Page'!C11</f>
        <v>0</v>
      </c>
      <c r="L955" s="720"/>
      <c r="M955" s="994"/>
      <c r="N955" s="991" t="s">
        <v>1280</v>
      </c>
      <c r="O955" s="993"/>
      <c r="P955" s="993"/>
      <c r="Q955" s="993"/>
      <c r="R955" s="993"/>
      <c r="S955" s="993"/>
      <c r="T955" s="993"/>
      <c r="U955" s="993"/>
      <c r="V955" s="1005"/>
    </row>
    <row r="956" spans="1:22" ht="15.75" x14ac:dyDescent="0.25">
      <c r="A956" s="1290"/>
      <c r="B956" s="1363" t="s">
        <v>1435</v>
      </c>
      <c r="E956" s="199" t="s">
        <v>1431</v>
      </c>
      <c r="L956" s="720"/>
      <c r="M956" s="992"/>
      <c r="N956" s="991"/>
      <c r="O956" s="993" t="s">
        <v>1278</v>
      </c>
      <c r="P956" s="993"/>
      <c r="Q956" s="993"/>
      <c r="R956" s="993"/>
      <c r="S956" s="993"/>
      <c r="T956" s="993"/>
      <c r="U956" s="993"/>
      <c r="V956" s="1005"/>
    </row>
    <row r="957" spans="1:22" ht="15.75" x14ac:dyDescent="0.25">
      <c r="A957" s="1292"/>
      <c r="B957" s="1364" t="s">
        <v>1436</v>
      </c>
      <c r="D957" s="1362" t="s">
        <v>1434</v>
      </c>
      <c r="L957" s="720"/>
      <c r="M957" s="994"/>
      <c r="N957" s="991" t="s">
        <v>1281</v>
      </c>
      <c r="O957" s="993"/>
      <c r="P957" s="993"/>
      <c r="Q957" s="993"/>
      <c r="R957" s="993"/>
      <c r="S957" s="993"/>
      <c r="T957" s="993"/>
      <c r="U957" s="993"/>
      <c r="V957" s="1005"/>
    </row>
    <row r="958" spans="1:22" x14ac:dyDescent="0.2">
      <c r="A958" s="1292"/>
      <c r="B958" s="1365" t="s">
        <v>1438</v>
      </c>
      <c r="E958" s="175" t="s">
        <v>1446</v>
      </c>
      <c r="H958" s="1386">
        <f>'Info Page'!D84</f>
        <v>0</v>
      </c>
      <c r="J958" s="1401">
        <f>'Info Page'!C11</f>
        <v>0</v>
      </c>
      <c r="L958" s="720"/>
      <c r="M958" s="992"/>
      <c r="N958" s="991"/>
      <c r="O958" s="993" t="s">
        <v>1278</v>
      </c>
      <c r="P958" s="993"/>
      <c r="Q958" s="993"/>
      <c r="R958" s="993"/>
      <c r="S958" s="993"/>
      <c r="T958" s="993"/>
      <c r="U958" s="993"/>
      <c r="V958" s="1005"/>
    </row>
    <row r="959" spans="1:22" x14ac:dyDescent="0.2">
      <c r="A959" s="1284"/>
      <c r="B959" s="1366" t="s">
        <v>1439</v>
      </c>
      <c r="C959" s="94"/>
      <c r="E959" s="199" t="s">
        <v>1415</v>
      </c>
      <c r="L959" s="720"/>
      <c r="M959" s="994"/>
      <c r="N959" s="991" t="s">
        <v>1690</v>
      </c>
      <c r="O959" s="993"/>
      <c r="P959" s="2"/>
      <c r="Q959" s="2"/>
      <c r="R959" s="2"/>
      <c r="S959" s="993"/>
      <c r="T959" s="993"/>
      <c r="U959" s="993"/>
      <c r="V959" s="1005"/>
    </row>
    <row r="960" spans="1:22" ht="13.5" thickBot="1" x14ac:dyDescent="0.25">
      <c r="A960" s="1285"/>
      <c r="B960" s="1367" t="s">
        <v>1437</v>
      </c>
      <c r="C960" s="94"/>
      <c r="E960" s="341" t="s">
        <v>1433</v>
      </c>
      <c r="F960" s="94"/>
      <c r="G960" s="94"/>
      <c r="H960" s="94"/>
      <c r="I960" s="94"/>
      <c r="K960" s="271"/>
      <c r="L960" s="1525"/>
      <c r="M960" s="1006"/>
      <c r="N960" s="1007"/>
      <c r="O960" s="1008" t="s">
        <v>1278</v>
      </c>
      <c r="P960" s="1008"/>
      <c r="Q960" s="1008"/>
      <c r="R960" s="1008"/>
      <c r="S960" s="1008"/>
      <c r="T960" s="1008"/>
      <c r="U960" s="1008"/>
      <c r="V960" s="1009"/>
    </row>
    <row r="961" spans="1:22" x14ac:dyDescent="0.2">
      <c r="A961" s="442"/>
      <c r="B961" s="94"/>
      <c r="C961" s="94"/>
      <c r="E961" s="341" t="s">
        <v>1416</v>
      </c>
      <c r="F961" s="94"/>
      <c r="G961" s="94"/>
      <c r="H961" s="94"/>
      <c r="I961" s="94"/>
      <c r="J961" s="94"/>
      <c r="K961" s="94"/>
      <c r="L961" s="119"/>
      <c r="M961" s="992"/>
      <c r="N961" s="991"/>
      <c r="O961" s="993"/>
      <c r="P961" s="993"/>
      <c r="Q961" s="993"/>
      <c r="R961" s="993"/>
      <c r="S961" s="993"/>
      <c r="T961" s="993"/>
      <c r="U961" s="993"/>
      <c r="V961" s="993"/>
    </row>
    <row r="962" spans="1:22" x14ac:dyDescent="0.2">
      <c r="A962" s="119"/>
      <c r="B962" s="40"/>
      <c r="C962" s="40"/>
      <c r="D962" s="40"/>
      <c r="E962" s="40"/>
      <c r="F962" s="40"/>
      <c r="G962" s="40"/>
      <c r="H962" s="40"/>
      <c r="I962" s="40"/>
      <c r="J962" s="40"/>
      <c r="K962" s="40"/>
    </row>
    <row r="963" spans="1:22" x14ac:dyDescent="0.2">
      <c r="A963"/>
      <c r="K963" s="40"/>
    </row>
    <row r="964" spans="1:22" x14ac:dyDescent="0.2">
      <c r="A964"/>
      <c r="K964" s="40"/>
    </row>
    <row r="965" spans="1:22" x14ac:dyDescent="0.2">
      <c r="A965"/>
      <c r="K965" s="40"/>
    </row>
    <row r="966" spans="1:22" x14ac:dyDescent="0.2">
      <c r="A966"/>
      <c r="K966" s="40"/>
    </row>
    <row r="967" spans="1:22" x14ac:dyDescent="0.2">
      <c r="A967"/>
      <c r="K967" s="40"/>
    </row>
    <row r="968" spans="1:22" ht="18.75" x14ac:dyDescent="0.3">
      <c r="A968"/>
      <c r="E968" s="1516" t="s">
        <v>1670</v>
      </c>
      <c r="K968" s="40"/>
    </row>
    <row r="969" spans="1:22" ht="18" x14ac:dyDescent="0.25">
      <c r="A969"/>
      <c r="E969" s="71"/>
      <c r="K969" s="40"/>
      <c r="Q969" s="1578" t="s">
        <v>1739</v>
      </c>
    </row>
    <row r="970" spans="1:22" x14ac:dyDescent="0.2">
      <c r="A970"/>
      <c r="B970" s="1780">
        <f>'Info Page'!C28</f>
        <v>0</v>
      </c>
      <c r="C970" s="1780"/>
      <c r="D970" s="1780"/>
      <c r="G970" s="66" t="s">
        <v>232</v>
      </c>
      <c r="K970" s="40"/>
      <c r="Q970" s="5" t="s">
        <v>1744</v>
      </c>
    </row>
    <row r="971" spans="1:22" x14ac:dyDescent="0.2">
      <c r="A971"/>
      <c r="B971" s="1781">
        <f>'Info Page'!C16</f>
        <v>0</v>
      </c>
      <c r="C971" s="1781"/>
      <c r="D971" s="1781"/>
      <c r="G971" s="1939">
        <f>'Info Page'!D79</f>
        <v>0</v>
      </c>
      <c r="H971" s="1939"/>
      <c r="I971" s="1939"/>
      <c r="K971" s="40"/>
    </row>
    <row r="972" spans="1:22" ht="15.75" x14ac:dyDescent="0.2">
      <c r="A972"/>
      <c r="B972" s="1781">
        <f>'Info Page'!C17</f>
        <v>0</v>
      </c>
      <c r="C972" s="1781"/>
      <c r="D972" s="669">
        <f>'Info Page'!E17</f>
        <v>0</v>
      </c>
      <c r="G972" s="1939">
        <f>'Info Page'!D84</f>
        <v>0</v>
      </c>
      <c r="H972" s="1939"/>
      <c r="I972" s="1939"/>
      <c r="K972" s="40"/>
      <c r="M972" s="1579" t="s">
        <v>1740</v>
      </c>
      <c r="N972" s="1805">
        <f>'Info Page'!C28</f>
        <v>0</v>
      </c>
      <c r="O972" s="1805"/>
      <c r="P972" s="1805"/>
      <c r="Q972" s="1805"/>
      <c r="S972" s="1579" t="s">
        <v>1751</v>
      </c>
      <c r="T972" s="1805">
        <f>'Info Page'!C6</f>
        <v>0</v>
      </c>
      <c r="U972" s="1805"/>
      <c r="V972" s="1805"/>
    </row>
    <row r="973" spans="1:22" ht="14.25" x14ac:dyDescent="0.2">
      <c r="A973"/>
      <c r="B973" s="78">
        <f>'Info Page'!G17</f>
        <v>0</v>
      </c>
      <c r="K973" s="40"/>
      <c r="N973" s="1585"/>
      <c r="O973" s="1585"/>
      <c r="P973" s="1585"/>
      <c r="Q973" s="1585"/>
      <c r="T973" s="199"/>
      <c r="U973" s="199"/>
      <c r="V973" s="199"/>
    </row>
    <row r="974" spans="1:22" ht="15.75" x14ac:dyDescent="0.2">
      <c r="A974"/>
      <c r="K974" s="40"/>
      <c r="M974" s="1579" t="s">
        <v>198</v>
      </c>
      <c r="N974" s="1815">
        <f>'Info Page'!D84</f>
        <v>0</v>
      </c>
      <c r="O974" s="1815"/>
      <c r="P974" s="1815"/>
      <c r="Q974" s="1815"/>
      <c r="S974" s="1579" t="s">
        <v>451</v>
      </c>
      <c r="T974" s="1805">
        <f>'Info Page'!C33</f>
        <v>0</v>
      </c>
      <c r="U974" s="1805"/>
      <c r="V974" s="1805"/>
    </row>
    <row r="975" spans="1:22" x14ac:dyDescent="0.2">
      <c r="A975"/>
      <c r="K975" s="40"/>
      <c r="N975" s="199"/>
      <c r="O975" s="199"/>
      <c r="P975" s="199"/>
      <c r="Q975" s="199"/>
      <c r="T975" s="199"/>
      <c r="U975" s="199"/>
      <c r="V975" s="199"/>
    </row>
    <row r="976" spans="1:22" ht="15.75" x14ac:dyDescent="0.2">
      <c r="A976"/>
      <c r="K976" s="40"/>
      <c r="M976" s="1579" t="s">
        <v>447</v>
      </c>
      <c r="N976" s="1805">
        <f>'Info Page'!D79</f>
        <v>0</v>
      </c>
      <c r="O976" s="1805"/>
      <c r="P976" s="1805"/>
      <c r="Q976" s="1805"/>
      <c r="S976" s="1579" t="s">
        <v>390</v>
      </c>
      <c r="T976" s="1805">
        <f>'Info Page'!C34</f>
        <v>0</v>
      </c>
      <c r="U976" s="1805"/>
      <c r="V976" s="1805"/>
    </row>
    <row r="977" spans="1:22" ht="15.75" x14ac:dyDescent="0.2">
      <c r="A977" s="1782">
        <f>'Info Page'!C28</f>
        <v>0</v>
      </c>
      <c r="B977" s="1782"/>
      <c r="C977" s="1782"/>
      <c r="K977" s="40"/>
      <c r="N977" s="1585"/>
      <c r="O977" s="1585"/>
      <c r="P977" s="1585"/>
      <c r="Q977" s="1585"/>
      <c r="S977" s="1579" t="s">
        <v>1752</v>
      </c>
      <c r="T977" s="1805">
        <f>'Info Page'!D69</f>
        <v>0</v>
      </c>
      <c r="U977" s="1805"/>
      <c r="V977" s="199"/>
    </row>
    <row r="978" spans="1:22" ht="15.75" x14ac:dyDescent="0.2">
      <c r="A978" s="199"/>
      <c r="K978" s="40"/>
      <c r="M978" s="1579" t="s">
        <v>643</v>
      </c>
      <c r="N978" s="1586" t="s">
        <v>1741</v>
      </c>
      <c r="O978" s="1554">
        <f>'Info Page'!D81</f>
        <v>0</v>
      </c>
      <c r="P978" s="1805">
        <f>'Info Page'!D79</f>
        <v>0</v>
      </c>
      <c r="Q978" s="1805"/>
      <c r="R978" s="1805"/>
      <c r="S978" s="1805"/>
      <c r="V978" s="199"/>
    </row>
    <row r="979" spans="1:22" ht="14.25" x14ac:dyDescent="0.2">
      <c r="A979" s="1934" t="s">
        <v>1669</v>
      </c>
      <c r="B979" s="1934"/>
      <c r="C979" s="1934"/>
      <c r="D979" s="1934"/>
      <c r="E979" s="1934"/>
      <c r="K979" s="40"/>
      <c r="N979" s="1585"/>
      <c r="O979" s="1585"/>
      <c r="P979" s="1585"/>
      <c r="Q979" s="1585"/>
      <c r="T979" s="199"/>
      <c r="U979" s="199"/>
      <c r="V979" s="199"/>
    </row>
    <row r="980" spans="1:22" ht="15.75" x14ac:dyDescent="0.2">
      <c r="A980" s="1934" t="s">
        <v>1819</v>
      </c>
      <c r="B980" s="1934"/>
      <c r="C980" s="1934"/>
      <c r="D980" s="1934"/>
      <c r="E980" s="1934"/>
      <c r="K980" s="40"/>
      <c r="M980" s="1579" t="s">
        <v>1742</v>
      </c>
      <c r="N980" s="1805">
        <f>'Info Page'!D80</f>
        <v>0</v>
      </c>
      <c r="O980" s="1805"/>
      <c r="P980" s="1585"/>
      <c r="Q980" s="1585"/>
      <c r="S980" s="1579" t="s">
        <v>158</v>
      </c>
      <c r="T980" s="1805">
        <f>'Info Page'!D65</f>
        <v>0</v>
      </c>
      <c r="U980" s="1805"/>
      <c r="V980" s="199"/>
    </row>
    <row r="981" spans="1:22" x14ac:dyDescent="0.2">
      <c r="A981" s="79"/>
      <c r="K981" s="40"/>
      <c r="S981" s="1581" t="s">
        <v>1753</v>
      </c>
    </row>
    <row r="982" spans="1:22" ht="15.75" x14ac:dyDescent="0.2">
      <c r="A982" s="79" t="s">
        <v>1677</v>
      </c>
      <c r="K982" s="40"/>
      <c r="L982" s="162"/>
      <c r="M982" s="7"/>
      <c r="N982" s="1582" t="s">
        <v>1746</v>
      </c>
      <c r="O982" s="7"/>
      <c r="P982" s="7"/>
      <c r="Q982" s="7"/>
      <c r="R982" s="7"/>
      <c r="S982" s="7"/>
      <c r="T982" s="7"/>
      <c r="U982" s="7"/>
      <c r="V982" s="691"/>
    </row>
    <row r="983" spans="1:22" x14ac:dyDescent="0.2">
      <c r="A983" s="67"/>
      <c r="K983" s="40"/>
      <c r="L983" s="164"/>
      <c r="M983" s="2"/>
      <c r="N983" s="2"/>
      <c r="O983" s="2"/>
      <c r="P983" s="2"/>
      <c r="Q983" s="2"/>
      <c r="R983" s="2"/>
      <c r="S983" s="2"/>
      <c r="T983" s="2"/>
      <c r="U983" s="2"/>
      <c r="V983" s="9"/>
    </row>
    <row r="984" spans="1:22" x14ac:dyDescent="0.2">
      <c r="A984" s="1935" t="s">
        <v>1671</v>
      </c>
      <c r="B984" s="1936"/>
      <c r="C984" s="1936"/>
      <c r="D984" s="1936"/>
      <c r="E984" s="1936"/>
      <c r="F984" s="1936"/>
      <c r="G984" s="1936"/>
      <c r="H984" s="7"/>
      <c r="I984" s="691"/>
      <c r="K984" s="40"/>
      <c r="L984" s="1584" t="s">
        <v>1743</v>
      </c>
      <c r="M984" s="2"/>
      <c r="N984" s="2"/>
      <c r="O984" s="2"/>
      <c r="P984" s="2"/>
      <c r="Q984" s="1583" t="s">
        <v>1749</v>
      </c>
      <c r="R984" s="2"/>
      <c r="S984" s="2"/>
      <c r="T984" s="2"/>
      <c r="U984" s="2"/>
      <c r="V984" s="9"/>
    </row>
    <row r="985" spans="1:22" x14ac:dyDescent="0.2">
      <c r="A985" s="164" t="s">
        <v>863</v>
      </c>
      <c r="B985" s="2"/>
      <c r="C985" s="2"/>
      <c r="D985" s="2"/>
      <c r="E985" s="2"/>
      <c r="F985" s="2"/>
      <c r="G985" s="2"/>
      <c r="H985" s="2"/>
      <c r="I985" s="9"/>
      <c r="K985" s="40"/>
      <c r="L985" s="164"/>
      <c r="M985" s="1806">
        <f>HOMESITE</f>
        <v>0</v>
      </c>
      <c r="N985" s="1806"/>
      <c r="O985" s="1806"/>
      <c r="P985" s="1806"/>
      <c r="Q985" s="2"/>
      <c r="R985" s="1806">
        <f>FINISHEDBSMT</f>
        <v>0</v>
      </c>
      <c r="S985" s="1806"/>
      <c r="T985" s="1806"/>
      <c r="U985" s="1806"/>
      <c r="V985" s="1816"/>
    </row>
    <row r="986" spans="1:22" x14ac:dyDescent="0.2">
      <c r="A986" s="696" t="s">
        <v>1672</v>
      </c>
      <c r="B986" s="2"/>
      <c r="C986" s="2"/>
      <c r="D986" s="2"/>
      <c r="E986" s="2"/>
      <c r="F986" s="2"/>
      <c r="G986" s="2"/>
      <c r="H986" s="2"/>
      <c r="I986" s="9"/>
      <c r="K986" s="40"/>
      <c r="L986" s="164"/>
      <c r="M986" s="1806">
        <f>SPRINKLER</f>
        <v>0</v>
      </c>
      <c r="N986" s="1806"/>
      <c r="O986" s="1806"/>
      <c r="P986" s="1806"/>
      <c r="Q986" s="2"/>
      <c r="R986" s="2"/>
      <c r="S986" s="2"/>
      <c r="T986" s="2"/>
      <c r="U986" s="2"/>
      <c r="V986" s="9"/>
    </row>
    <row r="987" spans="1:22" x14ac:dyDescent="0.2">
      <c r="A987" s="1517" t="s">
        <v>1673</v>
      </c>
      <c r="B987" s="2"/>
      <c r="C987" s="2"/>
      <c r="D987" s="2"/>
      <c r="E987" s="2"/>
      <c r="F987" s="2"/>
      <c r="G987" s="2"/>
      <c r="H987" s="2"/>
      <c r="I987" s="9"/>
      <c r="K987" s="40"/>
      <c r="L987" s="164"/>
      <c r="M987" s="1806">
        <f>THREECARGARAGE</f>
        <v>0</v>
      </c>
      <c r="N987" s="1806"/>
      <c r="O987" s="1806"/>
      <c r="P987" s="1806"/>
      <c r="Q987" s="1810" t="s">
        <v>1750</v>
      </c>
      <c r="R987" s="1810"/>
      <c r="S987" s="2"/>
      <c r="T987" s="2"/>
      <c r="U987" s="2"/>
      <c r="V987" s="9"/>
    </row>
    <row r="988" spans="1:22" x14ac:dyDescent="0.2">
      <c r="A988" s="164"/>
      <c r="B988" s="2"/>
      <c r="C988" s="2"/>
      <c r="D988" s="2"/>
      <c r="E988" s="2"/>
      <c r="F988" s="2"/>
      <c r="G988" s="2"/>
      <c r="H988" s="2"/>
      <c r="I988" s="9"/>
      <c r="K988" s="40"/>
      <c r="L988" s="164"/>
      <c r="M988" s="1806">
        <f>DECK</f>
        <v>0</v>
      </c>
      <c r="N988" s="1806"/>
      <c r="O988" s="1806"/>
      <c r="P988" s="1806"/>
      <c r="Q988" s="2"/>
      <c r="R988" s="1813">
        <f>'Info Page'!C151</f>
        <v>0</v>
      </c>
      <c r="S988" s="1813"/>
      <c r="T988" s="1813"/>
      <c r="U988" s="1813"/>
      <c r="V988" s="1814"/>
    </row>
    <row r="989" spans="1:22" x14ac:dyDescent="0.2">
      <c r="A989" s="164"/>
      <c r="B989" s="2"/>
      <c r="C989" s="2"/>
      <c r="D989" s="2"/>
      <c r="E989" s="2"/>
      <c r="F989" s="2"/>
      <c r="G989" s="2"/>
      <c r="H989" s="2"/>
      <c r="I989" s="9"/>
      <c r="K989" s="40"/>
      <c r="L989" s="164"/>
      <c r="M989" s="1806">
        <f>DECKBALUSTERS</f>
        <v>0</v>
      </c>
      <c r="N989" s="1806"/>
      <c r="O989" s="1806"/>
      <c r="P989" s="1806"/>
      <c r="Q989" s="2"/>
      <c r="R989" s="1811">
        <f>SPLITWALKOUT</f>
        <v>0</v>
      </c>
      <c r="S989" s="1811"/>
      <c r="T989" s="1811"/>
      <c r="U989" s="1811"/>
      <c r="V989" s="1812"/>
    </row>
    <row r="990" spans="1:22" x14ac:dyDescent="0.2">
      <c r="A990" s="1937" t="s">
        <v>1674</v>
      </c>
      <c r="B990" s="1938"/>
      <c r="C990" s="2"/>
      <c r="D990" s="2"/>
      <c r="E990" s="2"/>
      <c r="F990" s="2"/>
      <c r="G990" s="2"/>
      <c r="H990" s="2"/>
      <c r="I990" s="9"/>
      <c r="K990" s="40"/>
      <c r="L990" s="1584" t="s">
        <v>1745</v>
      </c>
      <c r="M990" s="1806">
        <f>'Info Page'!C106</f>
        <v>0</v>
      </c>
      <c r="N990" s="1806"/>
      <c r="O990" s="1806"/>
      <c r="P990" s="1806"/>
      <c r="Q990" s="1806"/>
      <c r="R990" s="1530"/>
      <c r="S990" s="2"/>
      <c r="T990" s="2"/>
      <c r="U990" s="2"/>
      <c r="V990" s="9"/>
    </row>
    <row r="991" spans="1:22" x14ac:dyDescent="0.2">
      <c r="A991" s="1929" t="s">
        <v>1681</v>
      </c>
      <c r="B991" s="1930"/>
      <c r="C991" s="1930"/>
      <c r="D991" s="1930"/>
      <c r="E991" s="1930"/>
      <c r="F991" s="2"/>
      <c r="G991" s="2"/>
      <c r="H991" s="2"/>
      <c r="I991" s="9"/>
      <c r="K991" s="40"/>
      <c r="L991" s="164"/>
      <c r="M991" s="6">
        <f>GASRANGE</f>
        <v>0</v>
      </c>
      <c r="N991" s="2"/>
      <c r="O991" s="2"/>
      <c r="P991" s="2"/>
      <c r="Q991" s="1583" t="s">
        <v>1760</v>
      </c>
      <c r="R991" s="1530"/>
      <c r="S991" s="2"/>
      <c r="T991" s="2"/>
      <c r="U991" s="2"/>
      <c r="V991" s="9"/>
    </row>
    <row r="992" spans="1:22" x14ac:dyDescent="0.2">
      <c r="A992" s="1929" t="s">
        <v>1675</v>
      </c>
      <c r="B992" s="1930"/>
      <c r="C992" s="1930"/>
      <c r="D992" s="1930"/>
      <c r="E992" s="1930"/>
      <c r="F992" s="1930"/>
      <c r="G992" s="1930"/>
      <c r="H992" s="2"/>
      <c r="I992" s="9"/>
      <c r="K992" s="40"/>
      <c r="L992" s="164"/>
      <c r="M992" s="1806">
        <f>CABINETUPGRADE</f>
        <v>0</v>
      </c>
      <c r="N992" s="1806"/>
      <c r="O992" s="1806"/>
      <c r="P992" s="1806"/>
      <c r="Q992" s="2"/>
      <c r="R992" s="793"/>
      <c r="S992" s="3"/>
      <c r="T992" s="3"/>
      <c r="U992" s="3"/>
      <c r="V992" s="9"/>
    </row>
    <row r="993" spans="1:22" x14ac:dyDescent="0.2">
      <c r="A993" s="1929" t="s">
        <v>1676</v>
      </c>
      <c r="B993" s="1930"/>
      <c r="C993" s="1930"/>
      <c r="D993" s="1930"/>
      <c r="E993" s="1930"/>
      <c r="F993" s="1930"/>
      <c r="G993" s="1930"/>
      <c r="H993" s="2"/>
      <c r="I993" s="9"/>
      <c r="K993" s="40"/>
      <c r="L993" s="164"/>
      <c r="M993" s="1806">
        <f>KITCHENUPGRADE</f>
        <v>0</v>
      </c>
      <c r="N993" s="1806"/>
      <c r="O993" s="1806"/>
      <c r="P993" s="1806"/>
      <c r="Q993" s="1806"/>
      <c r="R993" s="1530"/>
      <c r="S993" s="2"/>
      <c r="T993" s="2"/>
      <c r="U993" s="2"/>
      <c r="V993" s="9"/>
    </row>
    <row r="994" spans="1:22" x14ac:dyDescent="0.2">
      <c r="A994" s="164"/>
      <c r="B994" s="2"/>
      <c r="C994" s="2"/>
      <c r="D994" s="2"/>
      <c r="E994" s="2"/>
      <c r="F994" s="2"/>
      <c r="G994" s="2"/>
      <c r="H994" s="2"/>
      <c r="I994" s="9"/>
      <c r="K994" s="40"/>
      <c r="L994" s="164"/>
      <c r="M994" s="1806">
        <f>MASTERUPGRADE</f>
        <v>0</v>
      </c>
      <c r="N994" s="1806"/>
      <c r="O994" s="1806"/>
      <c r="P994" s="1806"/>
      <c r="Q994" s="1806"/>
      <c r="R994" s="793"/>
      <c r="S994" s="3"/>
      <c r="T994" s="3"/>
      <c r="U994" s="3"/>
      <c r="V994" s="9"/>
    </row>
    <row r="995" spans="1:22" x14ac:dyDescent="0.2">
      <c r="A995" s="1932" t="s">
        <v>1679</v>
      </c>
      <c r="B995" s="1933"/>
      <c r="C995" s="1933"/>
      <c r="D995" s="1933"/>
      <c r="E995" s="2"/>
      <c r="F995" s="2"/>
      <c r="G995" s="2"/>
      <c r="H995" s="2"/>
      <c r="I995" s="9"/>
      <c r="K995" s="40"/>
      <c r="L995" s="164"/>
      <c r="M995" s="1806">
        <f>BACKSPLASH</f>
        <v>0</v>
      </c>
      <c r="N995" s="1806"/>
      <c r="O995" s="1806"/>
      <c r="P995" s="1806"/>
      <c r="Q995" s="1806"/>
      <c r="R995" s="1530"/>
      <c r="S995" s="2"/>
      <c r="T995" s="2"/>
      <c r="U995" s="2"/>
      <c r="V995" s="9"/>
    </row>
    <row r="996" spans="1:22" x14ac:dyDescent="0.2">
      <c r="A996" s="1929" t="s">
        <v>1678</v>
      </c>
      <c r="B996" s="1930"/>
      <c r="C996" s="1930"/>
      <c r="D996" s="1930"/>
      <c r="E996" s="1930"/>
      <c r="F996" s="1930"/>
      <c r="G996" s="1930"/>
      <c r="H996" s="1930"/>
      <c r="I996" s="1931"/>
      <c r="K996" s="40"/>
      <c r="L996" s="164"/>
      <c r="M996" s="1806">
        <f>HARDWARE</f>
        <v>0</v>
      </c>
      <c r="N996" s="1806"/>
      <c r="O996" s="1806"/>
      <c r="P996" s="1806"/>
      <c r="Q996" s="1806"/>
      <c r="R996" s="793"/>
      <c r="S996" s="3"/>
      <c r="T996" s="3"/>
      <c r="U996" s="3"/>
      <c r="V996" s="9"/>
    </row>
    <row r="997" spans="1:22" x14ac:dyDescent="0.2">
      <c r="A997" s="1929" t="s">
        <v>1680</v>
      </c>
      <c r="B997" s="1930"/>
      <c r="C997" s="1930"/>
      <c r="D997" s="1930"/>
      <c r="E997" s="1930"/>
      <c r="F997" s="1930"/>
      <c r="G997" s="1930"/>
      <c r="H997" s="1930"/>
      <c r="I997" s="1931"/>
      <c r="K997" s="40"/>
      <c r="L997" s="164"/>
      <c r="M997" s="1806">
        <f>FIXTUREHARDWARE</f>
        <v>0</v>
      </c>
      <c r="N997" s="1806"/>
      <c r="O997" s="1806"/>
      <c r="P997" s="1806"/>
      <c r="Q997" s="1806"/>
      <c r="R997" s="1530"/>
      <c r="S997" s="2"/>
      <c r="T997" s="2"/>
      <c r="U997" s="2"/>
      <c r="V997" s="9"/>
    </row>
    <row r="998" spans="1:22" x14ac:dyDescent="0.2">
      <c r="A998" s="697"/>
      <c r="B998" s="3"/>
      <c r="C998" s="3"/>
      <c r="D998" s="3"/>
      <c r="E998" s="3"/>
      <c r="F998" s="3"/>
      <c r="G998" s="3"/>
      <c r="H998" s="3"/>
      <c r="I998" s="692"/>
      <c r="K998" s="40"/>
      <c r="L998" s="1584" t="s">
        <v>1747</v>
      </c>
      <c r="M998" s="2"/>
      <c r="N998" s="2"/>
      <c r="O998" s="2"/>
      <c r="P998" s="2"/>
      <c r="Q998" s="2"/>
      <c r="R998" s="793"/>
      <c r="S998" s="3"/>
      <c r="T998" s="3"/>
      <c r="U998" s="3"/>
      <c r="V998" s="9"/>
    </row>
    <row r="999" spans="1:22" x14ac:dyDescent="0.2">
      <c r="A999"/>
      <c r="K999" s="40"/>
      <c r="L999" s="164"/>
      <c r="M999" s="1806">
        <f>FIREPLACEUPGRADE</f>
        <v>0</v>
      </c>
      <c r="N999" s="1806"/>
      <c r="O999" s="1806"/>
      <c r="P999" s="1806"/>
      <c r="Q999" s="2"/>
      <c r="R999" s="1530"/>
      <c r="S999" s="2"/>
      <c r="T999" s="2"/>
      <c r="U999" s="2"/>
      <c r="V999" s="9"/>
    </row>
    <row r="1000" spans="1:22" x14ac:dyDescent="0.2">
      <c r="A1000" s="79" t="s">
        <v>846</v>
      </c>
      <c r="K1000" s="40"/>
      <c r="L1000" s="1584" t="s">
        <v>1748</v>
      </c>
      <c r="M1000" s="2"/>
      <c r="N1000" s="2"/>
      <c r="O1000" s="2"/>
      <c r="P1000" s="2"/>
      <c r="Q1000" s="2"/>
      <c r="R1000" s="793"/>
      <c r="S1000" s="3"/>
      <c r="T1000" s="3"/>
      <c r="U1000" s="3"/>
      <c r="V1000" s="9"/>
    </row>
    <row r="1001" spans="1:22" x14ac:dyDescent="0.2">
      <c r="A1001" s="79" t="s">
        <v>847</v>
      </c>
      <c r="K1001" s="40"/>
      <c r="L1001" s="164"/>
      <c r="M1001" s="1806">
        <f>VINYLFLOORINGDINING</f>
        <v>0</v>
      </c>
      <c r="N1001" s="1806"/>
      <c r="O1001" s="1806"/>
      <c r="P1001" s="1806"/>
      <c r="Q1001" s="2"/>
      <c r="R1001" s="1530"/>
      <c r="S1001" s="2"/>
      <c r="T1001" s="2"/>
      <c r="U1001" s="2"/>
      <c r="V1001" s="9"/>
    </row>
    <row r="1002" spans="1:22" x14ac:dyDescent="0.2">
      <c r="A1002"/>
      <c r="K1002" s="40"/>
      <c r="L1002" s="164"/>
      <c r="M1002" s="1806">
        <f>'Info Page'!C128</f>
        <v>0</v>
      </c>
      <c r="N1002" s="1806"/>
      <c r="O1002" s="1806"/>
      <c r="P1002" s="1806"/>
      <c r="Q1002" s="2"/>
      <c r="R1002" s="2"/>
      <c r="S1002" s="2"/>
      <c r="T1002" s="2"/>
      <c r="U1002" s="2"/>
      <c r="V1002" s="9"/>
    </row>
    <row r="1003" spans="1:22" ht="18" x14ac:dyDescent="0.25">
      <c r="A1003"/>
      <c r="C1003" s="677"/>
      <c r="K1003" s="40"/>
      <c r="L1003" s="147"/>
      <c r="M1003" s="1809">
        <f>WOODMAINFLOOR</f>
        <v>0</v>
      </c>
      <c r="N1003" s="1809"/>
      <c r="O1003" s="1809"/>
      <c r="P1003" s="1809"/>
      <c r="Q1003" s="1809"/>
      <c r="R1003" s="1809"/>
      <c r="S1003" s="3"/>
      <c r="T1003" s="3"/>
      <c r="U1003" s="3"/>
      <c r="V1003" s="692"/>
    </row>
    <row r="1004" spans="1:22" ht="22.5" x14ac:dyDescent="0.45">
      <c r="B1004" s="684">
        <f>'Info Page'!C6</f>
        <v>0</v>
      </c>
      <c r="K1004" s="40"/>
      <c r="N1004" s="1580"/>
      <c r="R1004" s="792"/>
    </row>
    <row r="1005" spans="1:22" x14ac:dyDescent="0.2">
      <c r="A1005"/>
      <c r="K1005" s="40"/>
      <c r="M1005" s="1807" t="s">
        <v>1754</v>
      </c>
      <c r="N1005" s="1807"/>
      <c r="O1005" s="1807"/>
      <c r="P1005" s="1807"/>
      <c r="R1005" s="792"/>
    </row>
    <row r="1006" spans="1:22" x14ac:dyDescent="0.2">
      <c r="A1006" s="678" t="s">
        <v>858</v>
      </c>
      <c r="B1006" t="s">
        <v>848</v>
      </c>
      <c r="K1006" s="40"/>
      <c r="N1006" s="1805" t="s">
        <v>1755</v>
      </c>
      <c r="O1006" s="1805"/>
      <c r="P1006" s="199"/>
      <c r="Q1006" s="1746" t="s">
        <v>1758</v>
      </c>
      <c r="R1006" s="1746"/>
      <c r="S1006" s="1746"/>
    </row>
    <row r="1007" spans="1:22" x14ac:dyDescent="0.2">
      <c r="A1007"/>
      <c r="B1007" s="1781">
        <f>'Info Page'!C48</f>
        <v>0</v>
      </c>
      <c r="C1007" s="1781"/>
      <c r="K1007" s="40"/>
      <c r="N1007" s="1805" t="s">
        <v>1756</v>
      </c>
      <c r="O1007" s="1805"/>
      <c r="P1007" s="199"/>
      <c r="Q1007" s="1746" t="s">
        <v>1759</v>
      </c>
      <c r="R1007" s="1746"/>
    </row>
    <row r="1008" spans="1:22" x14ac:dyDescent="0.2">
      <c r="A1008"/>
      <c r="B1008" s="1928">
        <f>'Info Page'!C49</f>
        <v>0</v>
      </c>
      <c r="C1008" s="1928"/>
      <c r="K1008" s="40"/>
      <c r="N1008" s="1805" t="s">
        <v>1757</v>
      </c>
      <c r="O1008" s="1805"/>
      <c r="P1008" s="199"/>
      <c r="Q1008" s="199"/>
      <c r="R1008" s="792"/>
    </row>
    <row r="1009" spans="1:18" ht="20.25" x14ac:dyDescent="0.3">
      <c r="A1009"/>
      <c r="H1009" s="689"/>
      <c r="K1009" s="40"/>
      <c r="N1009" s="1580"/>
      <c r="R1009" s="792"/>
    </row>
    <row r="1010" spans="1:18" x14ac:dyDescent="0.2">
      <c r="A1010"/>
      <c r="H1010" s="681"/>
      <c r="K1010" s="40"/>
      <c r="M1010" s="1808" t="s">
        <v>1764</v>
      </c>
      <c r="N1010" s="1808"/>
      <c r="O1010" s="1808"/>
      <c r="P1010" s="1808"/>
      <c r="R1010" s="792"/>
    </row>
    <row r="1011" spans="1:18" x14ac:dyDescent="0.2">
      <c r="A1011"/>
      <c r="H1011" s="50"/>
      <c r="K1011" s="40"/>
      <c r="N1011" s="1580"/>
      <c r="Q1011" s="1746" t="s">
        <v>1765</v>
      </c>
      <c r="R1011" s="1746"/>
    </row>
    <row r="1012" spans="1:18" ht="15" x14ac:dyDescent="0.2">
      <c r="A1012"/>
      <c r="H1012" s="682"/>
      <c r="K1012" s="40"/>
      <c r="N1012" s="1580"/>
      <c r="Q1012" s="1746" t="s">
        <v>585</v>
      </c>
      <c r="R1012" s="1746"/>
    </row>
    <row r="1013" spans="1:18" x14ac:dyDescent="0.2">
      <c r="A1013"/>
      <c r="K1013" s="40"/>
      <c r="N1013" s="1580"/>
      <c r="Q1013" s="1746" t="s">
        <v>1766</v>
      </c>
      <c r="R1013" s="1746"/>
    </row>
    <row r="1014" spans="1:18" x14ac:dyDescent="0.2">
      <c r="A1014"/>
      <c r="K1014" s="40"/>
      <c r="R1014" s="792"/>
    </row>
    <row r="1015" spans="1:18" x14ac:dyDescent="0.2">
      <c r="A1015"/>
      <c r="K1015" s="40"/>
    </row>
    <row r="1016" spans="1:18" x14ac:dyDescent="0.2">
      <c r="A1016"/>
      <c r="K1016" s="40"/>
    </row>
    <row r="1017" spans="1:18" x14ac:dyDescent="0.2">
      <c r="A1017"/>
      <c r="K1017" s="40"/>
    </row>
    <row r="1018" spans="1:18" x14ac:dyDescent="0.2">
      <c r="A1018"/>
      <c r="K1018" s="40"/>
    </row>
    <row r="1019" spans="1:18" x14ac:dyDescent="0.2">
      <c r="A1019"/>
    </row>
    <row r="1020" spans="1:18" x14ac:dyDescent="0.2">
      <c r="A1020"/>
    </row>
    <row r="1021" spans="1:18" x14ac:dyDescent="0.2">
      <c r="A1021"/>
    </row>
    <row r="1022" spans="1:18" x14ac:dyDescent="0.2">
      <c r="A1022"/>
    </row>
    <row r="1023" spans="1:18" x14ac:dyDescent="0.2">
      <c r="A1023"/>
      <c r="B1023" s="947"/>
      <c r="C1023" s="947"/>
      <c r="D1023" s="947"/>
      <c r="E1023" s="947"/>
      <c r="F1023" s="947"/>
      <c r="G1023" s="947"/>
      <c r="H1023" s="947"/>
      <c r="I1023" s="947"/>
      <c r="J1023" s="947"/>
      <c r="K1023" s="947"/>
    </row>
    <row r="1024" spans="1:18" ht="15.75" x14ac:dyDescent="0.2">
      <c r="A1024"/>
      <c r="C1024" s="1592" t="s">
        <v>1767</v>
      </c>
      <c r="D1024" s="947"/>
      <c r="E1024" s="947"/>
      <c r="F1024" s="947"/>
      <c r="G1024" s="947"/>
      <c r="H1024" s="947"/>
      <c r="I1024" s="947"/>
      <c r="J1024" s="947"/>
      <c r="K1024" s="947"/>
    </row>
    <row r="1025" spans="1:11" x14ac:dyDescent="0.2">
      <c r="A1025" s="947"/>
      <c r="C1025" s="5" t="s">
        <v>1781</v>
      </c>
      <c r="D1025" s="947"/>
      <c r="E1025" s="947"/>
      <c r="F1025" s="947"/>
      <c r="G1025" s="947"/>
      <c r="H1025" s="947"/>
      <c r="I1025" s="947"/>
      <c r="J1025" s="947"/>
      <c r="K1025" s="947"/>
    </row>
    <row r="1026" spans="1:11" x14ac:dyDescent="0.2">
      <c r="A1026" s="947"/>
      <c r="B1026" s="947"/>
      <c r="C1026" s="947"/>
      <c r="D1026" s="947"/>
      <c r="E1026" s="947"/>
      <c r="F1026" s="947"/>
      <c r="G1026" s="947"/>
      <c r="H1026" s="947"/>
      <c r="I1026" s="947"/>
      <c r="J1026" s="947"/>
      <c r="K1026" s="947"/>
    </row>
    <row r="1027" spans="1:11" x14ac:dyDescent="0.2">
      <c r="A1027" s="947"/>
      <c r="B1027" s="947"/>
      <c r="C1027" s="947"/>
      <c r="D1027" s="947"/>
      <c r="E1027" s="947"/>
      <c r="F1027" s="947"/>
      <c r="G1027" s="947"/>
      <c r="H1027" s="947"/>
      <c r="I1027" s="947"/>
      <c r="J1027" s="947"/>
      <c r="K1027" s="947"/>
    </row>
    <row r="1028" spans="1:11" x14ac:dyDescent="0.2">
      <c r="A1028" s="947"/>
      <c r="B1028" s="947"/>
      <c r="C1028" s="1588" t="s">
        <v>1779</v>
      </c>
      <c r="D1028" s="1804">
        <f>'Info Page'!D84</f>
        <v>0</v>
      </c>
      <c r="E1028" s="1804"/>
      <c r="F1028" s="1804"/>
      <c r="G1028" s="1804"/>
      <c r="H1028" s="947"/>
      <c r="I1028" s="947"/>
      <c r="J1028" s="947"/>
      <c r="K1028" s="947"/>
    </row>
    <row r="1029" spans="1:11" x14ac:dyDescent="0.2">
      <c r="A1029" s="947"/>
      <c r="B1029" s="947"/>
      <c r="C1029" s="1588"/>
      <c r="D1029" s="947"/>
      <c r="E1029" s="947"/>
      <c r="F1029" s="947"/>
      <c r="G1029" s="947"/>
      <c r="H1029" s="947"/>
      <c r="I1029" s="947"/>
      <c r="J1029" s="947"/>
      <c r="K1029" s="947"/>
    </row>
    <row r="1030" spans="1:11" x14ac:dyDescent="0.2">
      <c r="A1030" s="947"/>
      <c r="B1030" s="947"/>
      <c r="C1030" s="1588" t="s">
        <v>1768</v>
      </c>
      <c r="D1030" s="1581" t="s">
        <v>1780</v>
      </c>
      <c r="E1030" s="1590">
        <f>'Info Page'!D81</f>
        <v>0</v>
      </c>
      <c r="F1030" s="1804">
        <f>'Info Page'!D79</f>
        <v>0</v>
      </c>
      <c r="G1030" s="1804"/>
      <c r="H1030" s="1804"/>
      <c r="I1030" s="1804"/>
      <c r="J1030" s="947"/>
      <c r="K1030" s="947"/>
    </row>
    <row r="1031" spans="1:11" x14ac:dyDescent="0.2">
      <c r="A1031" s="947"/>
      <c r="B1031" s="947"/>
      <c r="C1031" s="1588"/>
      <c r="D1031" s="947"/>
      <c r="E1031" s="947"/>
      <c r="F1031" s="947"/>
      <c r="G1031" s="947"/>
      <c r="H1031" s="947"/>
      <c r="I1031" s="947"/>
      <c r="J1031" s="947"/>
      <c r="K1031" s="947"/>
    </row>
    <row r="1032" spans="1:11" x14ac:dyDescent="0.2">
      <c r="A1032" s="947"/>
      <c r="B1032" s="947"/>
      <c r="C1032" s="1588" t="s">
        <v>1769</v>
      </c>
      <c r="D1032" s="1804">
        <f>'Info Page'!D80</f>
        <v>0</v>
      </c>
      <c r="E1032" s="1804"/>
      <c r="F1032" s="947"/>
      <c r="G1032" s="947"/>
      <c r="H1032" s="947"/>
      <c r="I1032" s="947"/>
      <c r="J1032" s="947"/>
      <c r="K1032" s="947"/>
    </row>
    <row r="1033" spans="1:11" x14ac:dyDescent="0.2">
      <c r="A1033" s="947"/>
      <c r="B1033" s="947"/>
      <c r="C1033" s="1588"/>
      <c r="D1033" s="947"/>
      <c r="E1033" s="947"/>
      <c r="F1033" s="947"/>
      <c r="G1033" s="947"/>
      <c r="H1033" s="947"/>
      <c r="I1033" s="947"/>
      <c r="J1033" s="947"/>
      <c r="K1033" s="947"/>
    </row>
    <row r="1034" spans="1:11" x14ac:dyDescent="0.2">
      <c r="A1034" s="947"/>
      <c r="B1034" s="947"/>
      <c r="C1034" s="1588" t="s">
        <v>1770</v>
      </c>
      <c r="D1034" s="1804">
        <f>'Info Page'!C28</f>
        <v>0</v>
      </c>
      <c r="E1034" s="1804"/>
      <c r="F1034" s="1804"/>
      <c r="G1034" s="1804"/>
      <c r="H1034" s="947"/>
      <c r="I1034" s="947"/>
      <c r="J1034" s="947"/>
      <c r="K1034" s="947"/>
    </row>
    <row r="1035" spans="1:11" x14ac:dyDescent="0.2">
      <c r="A1035" s="947"/>
      <c r="B1035" s="947"/>
      <c r="C1035" s="947"/>
      <c r="D1035" s="947"/>
      <c r="E1035" s="947"/>
      <c r="F1035" s="947"/>
      <c r="G1035" s="947"/>
      <c r="H1035" s="947"/>
      <c r="I1035" s="947"/>
      <c r="J1035" s="947"/>
      <c r="K1035" s="947"/>
    </row>
    <row r="1036" spans="1:11" x14ac:dyDescent="0.2">
      <c r="A1036" s="947"/>
      <c r="B1036" s="947"/>
      <c r="C1036" s="947"/>
      <c r="D1036" s="947"/>
      <c r="E1036" s="947"/>
      <c r="F1036" s="947"/>
      <c r="G1036" s="947"/>
      <c r="H1036" s="947"/>
      <c r="I1036" s="947"/>
      <c r="J1036" s="947"/>
      <c r="K1036" s="947"/>
    </row>
    <row r="1037" spans="1:11" x14ac:dyDescent="0.2">
      <c r="A1037" s="947"/>
      <c r="B1037" s="950" t="s">
        <v>1771</v>
      </c>
      <c r="C1037" s="947"/>
      <c r="D1037" s="947"/>
      <c r="E1037" s="947"/>
      <c r="F1037" s="947"/>
      <c r="G1037" s="947"/>
      <c r="H1037" s="947"/>
      <c r="I1037" s="947"/>
      <c r="J1037" s="947"/>
      <c r="K1037" s="947"/>
    </row>
    <row r="1038" spans="1:11" x14ac:dyDescent="0.2">
      <c r="A1038" s="947"/>
      <c r="B1038" s="950" t="s">
        <v>1772</v>
      </c>
      <c r="C1038" s="947"/>
      <c r="D1038" s="947"/>
      <c r="E1038" s="947"/>
      <c r="F1038" s="947"/>
      <c r="G1038" s="947"/>
      <c r="H1038" s="947"/>
      <c r="I1038" s="947"/>
      <c r="J1038" s="947"/>
      <c r="K1038" s="947"/>
    </row>
    <row r="1039" spans="1:11" x14ac:dyDescent="0.2">
      <c r="A1039" s="947"/>
      <c r="B1039" s="950" t="s">
        <v>1773</v>
      </c>
      <c r="C1039" s="947"/>
      <c r="D1039" s="947"/>
      <c r="E1039" s="947"/>
      <c r="F1039" s="947"/>
      <c r="G1039" s="947"/>
      <c r="H1039" s="947"/>
      <c r="I1039" s="947"/>
      <c r="J1039" s="947"/>
      <c r="K1039" s="947"/>
    </row>
    <row r="1040" spans="1:11" x14ac:dyDescent="0.2">
      <c r="A1040" s="947"/>
      <c r="B1040" s="950" t="s">
        <v>1774</v>
      </c>
      <c r="C1040" s="947"/>
      <c r="D1040" s="947"/>
      <c r="E1040" s="947"/>
      <c r="F1040" s="947"/>
      <c r="G1040" s="947"/>
      <c r="H1040" s="947"/>
      <c r="I1040" s="947"/>
      <c r="J1040" s="947"/>
      <c r="K1040" s="947"/>
    </row>
    <row r="1041" spans="1:11" x14ac:dyDescent="0.2">
      <c r="A1041" s="947"/>
      <c r="B1041" s="950" t="s">
        <v>1775</v>
      </c>
      <c r="C1041" s="947"/>
      <c r="D1041" s="947"/>
      <c r="E1041" s="947"/>
      <c r="F1041" s="947"/>
      <c r="G1041" s="947"/>
      <c r="H1041" s="947"/>
      <c r="I1041" s="947"/>
      <c r="J1041" s="947"/>
      <c r="K1041" s="947"/>
    </row>
    <row r="1042" spans="1:11" x14ac:dyDescent="0.2">
      <c r="A1042" s="947"/>
      <c r="B1042" s="947"/>
      <c r="C1042" s="947"/>
      <c r="D1042" s="947"/>
      <c r="E1042" s="947"/>
      <c r="F1042" s="947"/>
      <c r="G1042" s="947"/>
      <c r="H1042" s="947"/>
      <c r="I1042" s="947"/>
      <c r="J1042" s="947"/>
      <c r="K1042" s="947"/>
    </row>
    <row r="1043" spans="1:11" x14ac:dyDescent="0.2">
      <c r="A1043" s="947"/>
      <c r="B1043" s="947"/>
      <c r="C1043" s="947"/>
      <c r="D1043" s="947"/>
      <c r="E1043" s="947"/>
      <c r="F1043" s="947"/>
      <c r="G1043" s="947"/>
      <c r="H1043" s="947"/>
      <c r="I1043" s="947"/>
      <c r="J1043" s="947"/>
      <c r="K1043" s="947"/>
    </row>
    <row r="1044" spans="1:11" x14ac:dyDescent="0.2">
      <c r="A1044" s="947"/>
      <c r="B1044" s="947"/>
      <c r="C1044" s="947"/>
      <c r="D1044" s="947"/>
      <c r="E1044" s="947"/>
      <c r="F1044" s="947"/>
      <c r="G1044" s="947"/>
      <c r="H1044" s="947"/>
      <c r="I1044" s="947"/>
      <c r="J1044" s="947"/>
      <c r="K1044" s="947"/>
    </row>
    <row r="1045" spans="1:11" x14ac:dyDescent="0.2">
      <c r="A1045" s="947"/>
      <c r="B1045" s="947"/>
      <c r="C1045" s="947"/>
      <c r="D1045" s="947"/>
      <c r="E1045" s="947"/>
      <c r="F1045" s="947"/>
      <c r="G1045" s="947"/>
      <c r="H1045" s="947"/>
      <c r="I1045" s="947"/>
      <c r="J1045" s="947"/>
      <c r="K1045" s="947"/>
    </row>
    <row r="1046" spans="1:11" x14ac:dyDescent="0.2">
      <c r="A1046" s="947"/>
      <c r="B1046" s="947"/>
      <c r="C1046" s="1588" t="s">
        <v>1776</v>
      </c>
      <c r="D1046" s="1576" t="s">
        <v>1777</v>
      </c>
      <c r="E1046" s="947"/>
      <c r="F1046" s="947"/>
      <c r="G1046" s="947"/>
      <c r="H1046" s="947"/>
      <c r="I1046" s="947"/>
      <c r="J1046" s="947"/>
      <c r="K1046" s="947"/>
    </row>
    <row r="1047" spans="1:11" x14ac:dyDescent="0.2">
      <c r="A1047" s="947"/>
      <c r="B1047" s="947"/>
      <c r="C1047" s="947"/>
      <c r="D1047" s="947"/>
      <c r="E1047" s="947"/>
      <c r="F1047" s="947"/>
      <c r="G1047" s="947"/>
      <c r="H1047" s="947"/>
      <c r="I1047" s="947"/>
      <c r="J1047" s="947"/>
      <c r="K1047" s="947"/>
    </row>
    <row r="1048" spans="1:11" x14ac:dyDescent="0.2">
      <c r="A1048" s="947"/>
      <c r="B1048" s="947"/>
      <c r="C1048" s="947"/>
      <c r="D1048" s="947"/>
      <c r="E1048" s="947"/>
      <c r="F1048" s="947"/>
      <c r="G1048" s="947"/>
      <c r="H1048" s="947"/>
      <c r="I1048" s="947"/>
      <c r="J1048" s="947"/>
      <c r="K1048" s="947"/>
    </row>
    <row r="1049" spans="1:11" x14ac:dyDescent="0.2">
      <c r="A1049" s="947"/>
      <c r="B1049" s="947"/>
      <c r="C1049" s="947"/>
      <c r="D1049" s="947"/>
      <c r="E1049" s="947"/>
      <c r="F1049" s="947"/>
      <c r="G1049" s="947"/>
      <c r="H1049" s="947"/>
      <c r="I1049" s="947"/>
      <c r="J1049" s="947"/>
      <c r="K1049" s="947"/>
    </row>
    <row r="1050" spans="1:11" x14ac:dyDescent="0.2">
      <c r="A1050" s="947"/>
      <c r="B1050" s="947"/>
      <c r="C1050" s="1589"/>
      <c r="D1050" s="1589"/>
      <c r="E1050" s="1589"/>
      <c r="F1050" s="1589"/>
      <c r="G1050" s="947"/>
      <c r="H1050" s="947"/>
      <c r="I1050" s="947"/>
      <c r="J1050" s="947"/>
      <c r="K1050" s="947"/>
    </row>
    <row r="1051" spans="1:11" x14ac:dyDescent="0.2">
      <c r="A1051" s="947"/>
      <c r="B1051" s="947"/>
      <c r="C1051" s="1576" t="s">
        <v>1778</v>
      </c>
      <c r="D1051" s="947"/>
      <c r="E1051" s="947"/>
      <c r="F1051" s="947"/>
      <c r="G1051" s="947"/>
      <c r="H1051" s="947"/>
      <c r="I1051" s="947"/>
      <c r="J1051" s="947"/>
      <c r="K1051" s="947"/>
    </row>
    <row r="1052" spans="1:11" x14ac:dyDescent="0.2">
      <c r="A1052" s="947"/>
      <c r="B1052" s="947"/>
      <c r="C1052" s="947"/>
      <c r="D1052" s="947"/>
      <c r="E1052" s="947"/>
      <c r="F1052" s="947"/>
      <c r="G1052" s="947"/>
      <c r="H1052" s="947"/>
      <c r="I1052" s="947"/>
      <c r="J1052" s="947"/>
      <c r="K1052" s="947"/>
    </row>
    <row r="1053" spans="1:11" x14ac:dyDescent="0.2">
      <c r="A1053" s="947"/>
      <c r="B1053" s="947"/>
      <c r="C1053" s="947"/>
      <c r="D1053" s="947"/>
      <c r="E1053" s="947"/>
      <c r="F1053" s="947"/>
      <c r="G1053" s="947"/>
      <c r="H1053" s="947"/>
      <c r="I1053" s="947"/>
      <c r="J1053" s="947"/>
      <c r="K1053" s="947"/>
    </row>
    <row r="1054" spans="1:11" x14ac:dyDescent="0.2">
      <c r="A1054" s="947"/>
      <c r="B1054" s="947"/>
      <c r="C1054" s="947"/>
      <c r="D1054" s="947"/>
      <c r="E1054" s="947"/>
      <c r="F1054" s="947"/>
      <c r="G1054" s="947"/>
      <c r="H1054" s="947"/>
      <c r="I1054" s="947"/>
      <c r="J1054" s="947"/>
      <c r="K1054" s="947"/>
    </row>
    <row r="1055" spans="1:11" x14ac:dyDescent="0.2">
      <c r="A1055" s="947"/>
      <c r="B1055" s="947"/>
      <c r="C1055" s="947"/>
      <c r="D1055" s="947"/>
      <c r="E1055" s="947"/>
      <c r="F1055" s="947"/>
      <c r="G1055" s="947"/>
      <c r="H1055" s="947"/>
      <c r="I1055" s="947"/>
      <c r="J1055" s="947"/>
      <c r="K1055" s="947"/>
    </row>
    <row r="1056" spans="1:11" x14ac:dyDescent="0.2">
      <c r="A1056" s="947"/>
      <c r="B1056" s="947"/>
      <c r="C1056" s="947"/>
      <c r="D1056" s="947"/>
      <c r="E1056" s="947"/>
      <c r="F1056" s="947"/>
      <c r="G1056" s="947"/>
      <c r="H1056" s="947"/>
      <c r="I1056" s="947"/>
      <c r="J1056" s="947"/>
      <c r="K1056" s="947"/>
    </row>
    <row r="1057" spans="1:11" x14ac:dyDescent="0.2">
      <c r="A1057" s="947"/>
      <c r="B1057" s="947"/>
      <c r="C1057" s="947"/>
      <c r="D1057" s="947"/>
      <c r="E1057" s="947"/>
      <c r="F1057" s="947"/>
      <c r="G1057" s="947"/>
      <c r="H1057" s="947"/>
      <c r="I1057" s="947"/>
      <c r="J1057" s="947"/>
      <c r="K1057" s="947"/>
    </row>
    <row r="1058" spans="1:11" x14ac:dyDescent="0.2">
      <c r="A1058" s="947"/>
      <c r="B1058" s="947"/>
      <c r="C1058" s="947"/>
      <c r="D1058" s="947"/>
      <c r="E1058" s="947"/>
      <c r="F1058" s="947"/>
      <c r="G1058" s="947"/>
      <c r="H1058" s="947"/>
      <c r="I1058" s="947"/>
      <c r="J1058" s="947"/>
      <c r="K1058" s="947"/>
    </row>
    <row r="1059" spans="1:11" x14ac:dyDescent="0.2">
      <c r="A1059" s="947"/>
      <c r="B1059" s="947"/>
      <c r="C1059" s="947"/>
      <c r="D1059" s="947"/>
      <c r="E1059" s="947"/>
      <c r="F1059" s="947"/>
      <c r="G1059" s="947"/>
      <c r="H1059" s="947"/>
      <c r="I1059" s="947"/>
      <c r="J1059" s="947"/>
      <c r="K1059" s="947"/>
    </row>
    <row r="1060" spans="1:11" x14ac:dyDescent="0.2">
      <c r="A1060" s="947"/>
      <c r="B1060" s="947"/>
      <c r="C1060" s="947"/>
      <c r="D1060" s="947"/>
      <c r="E1060" s="947"/>
      <c r="F1060" s="947"/>
      <c r="G1060" s="947"/>
      <c r="H1060" s="947"/>
      <c r="I1060" s="947"/>
      <c r="J1060" s="947"/>
      <c r="K1060" s="947"/>
    </row>
    <row r="1061" spans="1:11" x14ac:dyDescent="0.2">
      <c r="A1061" s="947"/>
      <c r="B1061" s="947"/>
      <c r="C1061" s="947"/>
      <c r="D1061" s="947"/>
      <c r="E1061" s="947"/>
      <c r="F1061" s="947"/>
      <c r="G1061" s="947"/>
      <c r="H1061" s="947"/>
      <c r="I1061" s="947"/>
      <c r="J1061" s="947"/>
      <c r="K1061" s="947"/>
    </row>
    <row r="1062" spans="1:11" x14ac:dyDescent="0.2">
      <c r="A1062" s="947"/>
      <c r="B1062" s="947"/>
      <c r="C1062" s="947"/>
      <c r="D1062" s="947"/>
      <c r="E1062" s="947"/>
      <c r="F1062" s="947"/>
      <c r="G1062" s="947"/>
      <c r="H1062" s="947"/>
      <c r="I1062" s="947"/>
      <c r="J1062" s="947"/>
      <c r="K1062" s="947"/>
    </row>
    <row r="1063" spans="1:11" x14ac:dyDescent="0.2">
      <c r="A1063" s="947"/>
      <c r="B1063" s="947"/>
      <c r="C1063" s="947"/>
      <c r="D1063" s="947"/>
      <c r="E1063" s="947"/>
      <c r="F1063" s="947"/>
      <c r="G1063" s="947"/>
      <c r="H1063" s="947"/>
      <c r="I1063" s="947"/>
      <c r="J1063" s="947"/>
      <c r="K1063" s="947"/>
    </row>
    <row r="1064" spans="1:11" x14ac:dyDescent="0.2">
      <c r="A1064" s="947"/>
      <c r="B1064" s="947"/>
      <c r="C1064" s="947"/>
      <c r="D1064" s="947"/>
      <c r="E1064" s="947"/>
      <c r="F1064" s="947"/>
      <c r="G1064" s="947"/>
      <c r="H1064" s="947"/>
      <c r="I1064" s="947"/>
      <c r="J1064" s="947"/>
      <c r="K1064" s="947"/>
    </row>
    <row r="1065" spans="1:11" x14ac:dyDescent="0.2">
      <c r="A1065" s="947"/>
      <c r="B1065" s="947"/>
      <c r="C1065" s="947"/>
      <c r="D1065" s="947"/>
      <c r="E1065" s="947"/>
      <c r="F1065" s="947"/>
      <c r="G1065" s="947"/>
      <c r="H1065" s="947"/>
      <c r="I1065" s="947"/>
      <c r="J1065" s="947"/>
      <c r="K1065" s="947"/>
    </row>
    <row r="1066" spans="1:11" x14ac:dyDescent="0.2">
      <c r="A1066" s="947"/>
      <c r="B1066" s="947"/>
      <c r="C1066" s="947"/>
      <c r="D1066" s="947"/>
      <c r="E1066" s="947"/>
      <c r="F1066" s="947"/>
      <c r="G1066" s="947"/>
      <c r="H1066" s="947"/>
      <c r="I1066" s="947"/>
      <c r="J1066" s="947"/>
      <c r="K1066" s="947"/>
    </row>
    <row r="1067" spans="1:11" x14ac:dyDescent="0.2">
      <c r="A1067" s="947"/>
      <c r="B1067" s="947"/>
      <c r="C1067" s="947"/>
      <c r="D1067" s="947"/>
      <c r="E1067" s="947"/>
      <c r="F1067" s="947"/>
      <c r="G1067" s="947"/>
      <c r="H1067" s="947"/>
      <c r="I1067" s="947"/>
      <c r="J1067" s="947"/>
      <c r="K1067" s="947"/>
    </row>
    <row r="1068" spans="1:11" x14ac:dyDescent="0.2">
      <c r="A1068" s="947"/>
      <c r="B1068" s="947"/>
      <c r="C1068" s="947"/>
      <c r="D1068" s="947"/>
      <c r="E1068" s="947"/>
      <c r="F1068" s="947"/>
      <c r="G1068" s="947"/>
      <c r="H1068" s="947"/>
      <c r="I1068" s="947"/>
      <c r="J1068" s="947"/>
      <c r="K1068" s="947"/>
    </row>
    <row r="1069" spans="1:11" x14ac:dyDescent="0.2">
      <c r="A1069" s="947"/>
      <c r="B1069" s="947"/>
      <c r="C1069" s="947"/>
      <c r="D1069" s="947"/>
      <c r="E1069" s="947"/>
      <c r="F1069" s="947"/>
      <c r="G1069" s="947"/>
      <c r="H1069" s="947"/>
      <c r="I1069" s="947"/>
      <c r="J1069" s="947"/>
      <c r="K1069" s="947"/>
    </row>
    <row r="1070" spans="1:11" x14ac:dyDescent="0.2">
      <c r="A1070" s="947"/>
      <c r="B1070" s="947"/>
      <c r="C1070" s="947"/>
      <c r="D1070" s="947"/>
      <c r="E1070" s="947"/>
      <c r="F1070" s="947"/>
      <c r="G1070" s="947"/>
      <c r="H1070" s="947"/>
      <c r="I1070" s="947"/>
      <c r="J1070" s="947"/>
      <c r="K1070" s="947"/>
    </row>
    <row r="1071" spans="1:11" x14ac:dyDescent="0.2">
      <c r="A1071" s="947"/>
      <c r="B1071" s="947"/>
      <c r="C1071" s="947"/>
      <c r="D1071" s="947"/>
      <c r="E1071" s="947"/>
      <c r="F1071" s="947"/>
      <c r="G1071" s="947"/>
      <c r="H1071" s="947"/>
      <c r="I1071" s="947"/>
      <c r="J1071" s="947"/>
      <c r="K1071" s="947"/>
    </row>
    <row r="1072" spans="1:11" x14ac:dyDescent="0.2">
      <c r="A1072" s="947"/>
      <c r="B1072" s="947"/>
      <c r="C1072" s="947"/>
      <c r="D1072" s="947"/>
      <c r="E1072" s="947"/>
      <c r="F1072" s="947"/>
      <c r="G1072" s="947"/>
      <c r="H1072" s="947"/>
      <c r="I1072" s="947"/>
      <c r="J1072" s="947"/>
      <c r="K1072" s="947"/>
    </row>
    <row r="1073" spans="1:11" x14ac:dyDescent="0.2">
      <c r="A1073" s="947"/>
      <c r="B1073" s="947"/>
      <c r="C1073" s="947"/>
      <c r="D1073" s="947"/>
      <c r="E1073" s="947"/>
      <c r="F1073" s="947"/>
      <c r="G1073" s="947"/>
      <c r="H1073" s="947"/>
      <c r="I1073" s="947"/>
      <c r="J1073" s="947"/>
      <c r="K1073" s="947"/>
    </row>
    <row r="1074" spans="1:11" x14ac:dyDescent="0.2">
      <c r="A1074" s="947"/>
      <c r="B1074" s="947"/>
      <c r="C1074" s="947"/>
      <c r="D1074" s="947"/>
      <c r="E1074" s="947"/>
      <c r="F1074" s="947"/>
      <c r="G1074" s="947"/>
      <c r="H1074" s="947"/>
      <c r="I1074" s="947"/>
      <c r="J1074" s="947"/>
      <c r="K1074" s="947"/>
    </row>
    <row r="1075" spans="1:11" x14ac:dyDescent="0.2">
      <c r="A1075" s="947"/>
      <c r="B1075" s="947"/>
      <c r="C1075" s="947"/>
      <c r="D1075" s="947"/>
      <c r="E1075" s="947"/>
      <c r="F1075" s="947"/>
      <c r="G1075" s="947"/>
      <c r="H1075" s="947"/>
      <c r="I1075" s="947"/>
      <c r="J1075" s="947"/>
      <c r="K1075" s="947"/>
    </row>
    <row r="1076" spans="1:11" x14ac:dyDescent="0.2">
      <c r="A1076" s="947"/>
      <c r="B1076" s="947"/>
      <c r="C1076" s="947"/>
      <c r="D1076" s="947"/>
      <c r="E1076" s="947"/>
      <c r="F1076" s="947"/>
      <c r="G1076" s="947"/>
      <c r="H1076" s="947"/>
      <c r="I1076" s="947"/>
      <c r="J1076" s="947"/>
      <c r="K1076" s="947"/>
    </row>
    <row r="1077" spans="1:11" x14ac:dyDescent="0.2">
      <c r="A1077" s="947"/>
      <c r="B1077" s="947"/>
      <c r="C1077" s="947"/>
      <c r="D1077" s="947"/>
      <c r="E1077" s="947"/>
      <c r="F1077" s="947"/>
      <c r="G1077" s="947"/>
      <c r="H1077" s="947"/>
      <c r="I1077" s="947"/>
      <c r="J1077" s="947"/>
      <c r="K1077" s="947"/>
    </row>
    <row r="1078" spans="1:11" x14ac:dyDescent="0.2">
      <c r="A1078" s="947"/>
      <c r="B1078" s="947"/>
      <c r="C1078" s="947"/>
      <c r="D1078" s="947"/>
      <c r="E1078" s="947"/>
      <c r="F1078" s="947"/>
      <c r="G1078" s="947"/>
      <c r="H1078" s="947"/>
      <c r="I1078" s="947"/>
      <c r="J1078" s="947"/>
      <c r="K1078" s="947"/>
    </row>
    <row r="1079" spans="1:11" x14ac:dyDescent="0.2">
      <c r="A1079" s="947"/>
      <c r="B1079" s="947"/>
      <c r="C1079" s="947"/>
      <c r="D1079" s="947"/>
      <c r="E1079" s="947"/>
      <c r="F1079" s="947"/>
      <c r="G1079" s="947"/>
      <c r="H1079" s="947"/>
      <c r="I1079" s="947"/>
      <c r="J1079" s="947"/>
      <c r="K1079" s="947"/>
    </row>
  </sheetData>
  <sheetProtection algorithmName="SHA-512" hashValue="b0MQsED2ZZScFYD1xPiJ6eI3l8YKFWFPyKxdBz0bkH2Um3sy1SaIH7u0krFdeAnvMKMioxBTgXq9Povks3y+7Q==" saltValue="hNX+GrHgYTrjAfrh+BD+eg==" spinCount="100000" sheet="1" objects="1" scenarios="1"/>
  <mergeCells count="328">
    <mergeCell ref="C944:E944"/>
    <mergeCell ref="G689:K689"/>
    <mergeCell ref="R133:U133"/>
    <mergeCell ref="S134:U134"/>
    <mergeCell ref="S136:U136"/>
    <mergeCell ref="I79:J79"/>
    <mergeCell ref="B89:H89"/>
    <mergeCell ref="A87:J87"/>
    <mergeCell ref="D116:F116"/>
    <mergeCell ref="B119:C119"/>
    <mergeCell ref="B109:F109"/>
    <mergeCell ref="B118:C118"/>
    <mergeCell ref="B111:J111"/>
    <mergeCell ref="B110:I110"/>
    <mergeCell ref="B126:I126"/>
    <mergeCell ref="D101:G101"/>
    <mergeCell ref="B93:F93"/>
    <mergeCell ref="C120:H120"/>
    <mergeCell ref="B106:E106"/>
    <mergeCell ref="A81:K81"/>
    <mergeCell ref="A91:I91"/>
    <mergeCell ref="S138:U138"/>
    <mergeCell ref="N134:P134"/>
    <mergeCell ref="N136:P136"/>
    <mergeCell ref="G972:I972"/>
    <mergeCell ref="A699:K699"/>
    <mergeCell ref="C773:D773"/>
    <mergeCell ref="C923:D923"/>
    <mergeCell ref="C924:D924"/>
    <mergeCell ref="C943:E943"/>
    <mergeCell ref="C918:D918"/>
    <mergeCell ref="C928:D928"/>
    <mergeCell ref="A977:C977"/>
    <mergeCell ref="G718:I718"/>
    <mergeCell ref="B970:D970"/>
    <mergeCell ref="B971:D971"/>
    <mergeCell ref="B972:C972"/>
    <mergeCell ref="C930:G930"/>
    <mergeCell ref="A845:J845"/>
    <mergeCell ref="A847:J847"/>
    <mergeCell ref="C929:D929"/>
    <mergeCell ref="E929:G929"/>
    <mergeCell ref="C931:D931"/>
    <mergeCell ref="C922:E922"/>
    <mergeCell ref="C916:E916"/>
    <mergeCell ref="G971:I971"/>
    <mergeCell ref="C940:D940"/>
    <mergeCell ref="H943:J943"/>
    <mergeCell ref="B1008:C1008"/>
    <mergeCell ref="A991:E991"/>
    <mergeCell ref="A992:G992"/>
    <mergeCell ref="A993:G993"/>
    <mergeCell ref="A996:I996"/>
    <mergeCell ref="A997:I997"/>
    <mergeCell ref="A995:D995"/>
    <mergeCell ref="A979:E979"/>
    <mergeCell ref="A980:E980"/>
    <mergeCell ref="A984:G984"/>
    <mergeCell ref="B1007:C1007"/>
    <mergeCell ref="A990:B990"/>
    <mergeCell ref="J11:K11"/>
    <mergeCell ref="J12:K12"/>
    <mergeCell ref="J13:K13"/>
    <mergeCell ref="B20:C20"/>
    <mergeCell ref="B107:I107"/>
    <mergeCell ref="B124:I124"/>
    <mergeCell ref="B122:I122"/>
    <mergeCell ref="B131:I131"/>
    <mergeCell ref="B85:E85"/>
    <mergeCell ref="B94:F94"/>
    <mergeCell ref="B115:C115"/>
    <mergeCell ref="B12:D12"/>
    <mergeCell ref="B16:D16"/>
    <mergeCell ref="I15:K15"/>
    <mergeCell ref="I16:K16"/>
    <mergeCell ref="I17:K17"/>
    <mergeCell ref="B35:K35"/>
    <mergeCell ref="B39:K39"/>
    <mergeCell ref="B40:K40"/>
    <mergeCell ref="B49:K49"/>
    <mergeCell ref="B50:K50"/>
    <mergeCell ref="B51:K51"/>
    <mergeCell ref="B68:K68"/>
    <mergeCell ref="B69:K69"/>
    <mergeCell ref="N137:P137"/>
    <mergeCell ref="O138:P138"/>
    <mergeCell ref="M379:O379"/>
    <mergeCell ref="M381:N381"/>
    <mergeCell ref="G433:I433"/>
    <mergeCell ref="B171:I171"/>
    <mergeCell ref="E191:H191"/>
    <mergeCell ref="C379:D379"/>
    <mergeCell ref="B176:G176"/>
    <mergeCell ref="B165:G165"/>
    <mergeCell ref="B173:G173"/>
    <mergeCell ref="B174:G174"/>
    <mergeCell ref="B137:C137"/>
    <mergeCell ref="M308:O308"/>
    <mergeCell ref="G228:I228"/>
    <mergeCell ref="C381:D381"/>
    <mergeCell ref="M380:O380"/>
    <mergeCell ref="C377:D377"/>
    <mergeCell ref="B70:K70"/>
    <mergeCell ref="B71:F71"/>
    <mergeCell ref="M309:O309"/>
    <mergeCell ref="E132:H132"/>
    <mergeCell ref="B105:E105"/>
    <mergeCell ref="B125:E125"/>
    <mergeCell ref="B92:I92"/>
    <mergeCell ref="B134:C134"/>
    <mergeCell ref="B135:C135"/>
    <mergeCell ref="B136:D136"/>
    <mergeCell ref="B180:G180"/>
    <mergeCell ref="A188:K188"/>
    <mergeCell ref="B175:G175"/>
    <mergeCell ref="B164:G164"/>
    <mergeCell ref="A167:I168"/>
    <mergeCell ref="A157:K157"/>
    <mergeCell ref="B161:F161"/>
    <mergeCell ref="E194:G194"/>
    <mergeCell ref="E195:G195"/>
    <mergeCell ref="E196:G196"/>
    <mergeCell ref="E197:H197"/>
    <mergeCell ref="E193:G193"/>
    <mergeCell ref="E190:H190"/>
    <mergeCell ref="B130:C130"/>
    <mergeCell ref="M497:O497"/>
    <mergeCell ref="H435:I435"/>
    <mergeCell ref="H434:I434"/>
    <mergeCell ref="M440:N440"/>
    <mergeCell ref="M496:O496"/>
    <mergeCell ref="M438:O438"/>
    <mergeCell ref="M439:O439"/>
    <mergeCell ref="M498:N498"/>
    <mergeCell ref="B36:K36"/>
    <mergeCell ref="B37:K37"/>
    <mergeCell ref="B38:K38"/>
    <mergeCell ref="B47:K47"/>
    <mergeCell ref="B61:K61"/>
    <mergeCell ref="B62:K62"/>
    <mergeCell ref="B63:K63"/>
    <mergeCell ref="B64:K64"/>
    <mergeCell ref="B45:K45"/>
    <mergeCell ref="B53:K53"/>
    <mergeCell ref="B54:K54"/>
    <mergeCell ref="C55:K55"/>
    <mergeCell ref="C56:K56"/>
    <mergeCell ref="B58:K58"/>
    <mergeCell ref="B59:K59"/>
    <mergeCell ref="B48:K48"/>
    <mergeCell ref="B57:K57"/>
    <mergeCell ref="B60:K60"/>
    <mergeCell ref="B65:K65"/>
    <mergeCell ref="B66:K66"/>
    <mergeCell ref="B67:K67"/>
    <mergeCell ref="M735:P735"/>
    <mergeCell ref="M736:P736"/>
    <mergeCell ref="L797:M797"/>
    <mergeCell ref="L798:M798"/>
    <mergeCell ref="B685:D685"/>
    <mergeCell ref="J695:K695"/>
    <mergeCell ref="C697:E697"/>
    <mergeCell ref="C698:E698"/>
    <mergeCell ref="C705:E705"/>
    <mergeCell ref="B683:D683"/>
    <mergeCell ref="C715:J715"/>
    <mergeCell ref="C696:F696"/>
    <mergeCell ref="B170:H170"/>
    <mergeCell ref="H192:J192"/>
    <mergeCell ref="N563:Q563"/>
    <mergeCell ref="N564:P564"/>
    <mergeCell ref="N566:P566"/>
    <mergeCell ref="N568:O568"/>
    <mergeCell ref="C378:D378"/>
    <mergeCell ref="G554:I554"/>
    <mergeCell ref="A614:H614"/>
    <mergeCell ref="C703:E703"/>
    <mergeCell ref="B686:C686"/>
    <mergeCell ref="B747:E747"/>
    <mergeCell ref="C749:E749"/>
    <mergeCell ref="C707:E707"/>
    <mergeCell ref="C711:E711"/>
    <mergeCell ref="C713:E713"/>
    <mergeCell ref="C701:E701"/>
    <mergeCell ref="A615:H615"/>
    <mergeCell ref="C684:E684"/>
    <mergeCell ref="A617:B617"/>
    <mergeCell ref="A624:B624"/>
    <mergeCell ref="H686:K686"/>
    <mergeCell ref="H687:K687"/>
    <mergeCell ref="H688:K688"/>
    <mergeCell ref="C938:E938"/>
    <mergeCell ref="O912:P912"/>
    <mergeCell ref="P940:Q940"/>
    <mergeCell ref="O909:R909"/>
    <mergeCell ref="H930:K930"/>
    <mergeCell ref="C939:E939"/>
    <mergeCell ref="J913:K913"/>
    <mergeCell ref="H921:I921"/>
    <mergeCell ref="F920:K920"/>
    <mergeCell ref="F919:K919"/>
    <mergeCell ref="E928:G928"/>
    <mergeCell ref="C917:D917"/>
    <mergeCell ref="F918:K918"/>
    <mergeCell ref="G3:H3"/>
    <mergeCell ref="G4:H4"/>
    <mergeCell ref="G5:H5"/>
    <mergeCell ref="A10:C10"/>
    <mergeCell ref="E14:G14"/>
    <mergeCell ref="F16:G16"/>
    <mergeCell ref="F17:G17"/>
    <mergeCell ref="E18:G18"/>
    <mergeCell ref="B104:E104"/>
    <mergeCell ref="A90:I90"/>
    <mergeCell ref="B97:E97"/>
    <mergeCell ref="B98:E98"/>
    <mergeCell ref="A25:K25"/>
    <mergeCell ref="B28:K28"/>
    <mergeCell ref="B29:K29"/>
    <mergeCell ref="B30:K30"/>
    <mergeCell ref="B31:K31"/>
    <mergeCell ref="B32:K32"/>
    <mergeCell ref="B33:K33"/>
    <mergeCell ref="B34:K34"/>
    <mergeCell ref="B41:K41"/>
    <mergeCell ref="B42:K42"/>
    <mergeCell ref="B43:K43"/>
    <mergeCell ref="B44:K44"/>
    <mergeCell ref="M999:P999"/>
    <mergeCell ref="M1001:P1001"/>
    <mergeCell ref="M997:Q997"/>
    <mergeCell ref="N980:O980"/>
    <mergeCell ref="C695:F695"/>
    <mergeCell ref="H916:I916"/>
    <mergeCell ref="D767:F767"/>
    <mergeCell ref="G790:I790"/>
    <mergeCell ref="B849:F849"/>
    <mergeCell ref="C775:D775"/>
    <mergeCell ref="M986:P986"/>
    <mergeCell ref="M987:P987"/>
    <mergeCell ref="M988:P988"/>
    <mergeCell ref="M989:P989"/>
    <mergeCell ref="M992:P992"/>
    <mergeCell ref="M990:Q990"/>
    <mergeCell ref="Q858:S858"/>
    <mergeCell ref="Q860:S860"/>
    <mergeCell ref="Q862:S862"/>
    <mergeCell ref="C933:G933"/>
    <mergeCell ref="H922:I922"/>
    <mergeCell ref="C771:D771"/>
    <mergeCell ref="P935:Q935"/>
    <mergeCell ref="C932:D932"/>
    <mergeCell ref="T976:V976"/>
    <mergeCell ref="T977:U977"/>
    <mergeCell ref="T980:U980"/>
    <mergeCell ref="N972:Q972"/>
    <mergeCell ref="N974:Q974"/>
    <mergeCell ref="N976:Q976"/>
    <mergeCell ref="T972:V972"/>
    <mergeCell ref="T974:V974"/>
    <mergeCell ref="M985:P985"/>
    <mergeCell ref="R985:V985"/>
    <mergeCell ref="D1028:G1028"/>
    <mergeCell ref="D1032:E1032"/>
    <mergeCell ref="D1034:G1034"/>
    <mergeCell ref="F1030:I1030"/>
    <mergeCell ref="P978:S978"/>
    <mergeCell ref="Q1006:S1006"/>
    <mergeCell ref="Q1007:R1007"/>
    <mergeCell ref="N1006:O1006"/>
    <mergeCell ref="N1007:O1007"/>
    <mergeCell ref="M1002:P1002"/>
    <mergeCell ref="N1008:O1008"/>
    <mergeCell ref="M1005:P1005"/>
    <mergeCell ref="Q1011:R1011"/>
    <mergeCell ref="Q1012:R1012"/>
    <mergeCell ref="Q1013:R1013"/>
    <mergeCell ref="M1010:P1010"/>
    <mergeCell ref="M1003:R1003"/>
    <mergeCell ref="M993:Q993"/>
    <mergeCell ref="M994:Q994"/>
    <mergeCell ref="M995:Q995"/>
    <mergeCell ref="M996:Q996"/>
    <mergeCell ref="Q987:R987"/>
    <mergeCell ref="R989:V989"/>
    <mergeCell ref="R988:V988"/>
    <mergeCell ref="U910:V910"/>
    <mergeCell ref="U911:V911"/>
    <mergeCell ref="U912:V912"/>
    <mergeCell ref="U913:V913"/>
    <mergeCell ref="U914:V914"/>
    <mergeCell ref="U915:V915"/>
    <mergeCell ref="U916:V916"/>
    <mergeCell ref="C751:E751"/>
    <mergeCell ref="O907:R907"/>
    <mergeCell ref="O908:R908"/>
    <mergeCell ref="O910:P910"/>
    <mergeCell ref="O911:P911"/>
    <mergeCell ref="A859:J859"/>
    <mergeCell ref="A860:J860"/>
    <mergeCell ref="C885:E885"/>
    <mergeCell ref="C851:F851"/>
    <mergeCell ref="C853:F853"/>
    <mergeCell ref="C753:E753"/>
    <mergeCell ref="S572:T573"/>
    <mergeCell ref="S570:T571"/>
    <mergeCell ref="N570:O571"/>
    <mergeCell ref="C855:F855"/>
    <mergeCell ref="T630:V630"/>
    <mergeCell ref="O637:Q637"/>
    <mergeCell ref="L795:O795"/>
    <mergeCell ref="L796:O796"/>
    <mergeCell ref="L800:N800"/>
    <mergeCell ref="N572:O573"/>
    <mergeCell ref="N627:P627"/>
    <mergeCell ref="N629:P629"/>
    <mergeCell ref="Q623:T623"/>
    <mergeCell ref="T625:V625"/>
    <mergeCell ref="T626:V626"/>
    <mergeCell ref="T627:V627"/>
    <mergeCell ref="T628:V628"/>
    <mergeCell ref="T629:V629"/>
    <mergeCell ref="G610:I610"/>
    <mergeCell ref="C688:E688"/>
    <mergeCell ref="N577:Q577"/>
    <mergeCell ref="M623:P623"/>
    <mergeCell ref="N625:P625"/>
    <mergeCell ref="M734:P734"/>
  </mergeCells>
  <phoneticPr fontId="2" type="noConversion"/>
  <conditionalFormatting sqref="J83">
    <cfRule type="notContainsBlanks" dxfId="131" priority="212" stopIfTrue="1">
      <formula>LEN(TRIM(J83))&gt;0</formula>
    </cfRule>
  </conditionalFormatting>
  <conditionalFormatting sqref="K83">
    <cfRule type="expression" dxfId="130" priority="161" stopIfTrue="1">
      <formula>J83=""</formula>
    </cfRule>
  </conditionalFormatting>
  <conditionalFormatting sqref="J85">
    <cfRule type="notContainsBlanks" dxfId="129" priority="218" stopIfTrue="1">
      <formula>LEN(TRIM(J85))&gt;0</formula>
    </cfRule>
  </conditionalFormatting>
  <conditionalFormatting sqref="K85">
    <cfRule type="expression" dxfId="128" priority="150" stopIfTrue="1">
      <formula>J85=""</formula>
    </cfRule>
  </conditionalFormatting>
  <conditionalFormatting sqref="J89">
    <cfRule type="notContainsBlanks" dxfId="127" priority="149" stopIfTrue="1">
      <formula>LEN(TRIM(J89))&gt;0</formula>
    </cfRule>
  </conditionalFormatting>
  <conditionalFormatting sqref="K89">
    <cfRule type="expression" dxfId="126" priority="148" stopIfTrue="1">
      <formula>J89=""</formula>
    </cfRule>
  </conditionalFormatting>
  <conditionalFormatting sqref="J90">
    <cfRule type="notContainsBlanks" dxfId="125" priority="147" stopIfTrue="1">
      <formula>LEN(TRIM(J90))&gt;0</formula>
    </cfRule>
  </conditionalFormatting>
  <conditionalFormatting sqref="K90">
    <cfRule type="expression" dxfId="124" priority="146" stopIfTrue="1">
      <formula>J90=""</formula>
    </cfRule>
  </conditionalFormatting>
  <conditionalFormatting sqref="J93">
    <cfRule type="notContainsBlanks" dxfId="123" priority="142" stopIfTrue="1">
      <formula>LEN(TRIM(J93))&gt;0</formula>
    </cfRule>
  </conditionalFormatting>
  <conditionalFormatting sqref="K93">
    <cfRule type="expression" dxfId="122" priority="141" stopIfTrue="1">
      <formula>J93=""</formula>
    </cfRule>
  </conditionalFormatting>
  <conditionalFormatting sqref="K94">
    <cfRule type="expression" dxfId="121" priority="140" stopIfTrue="1">
      <formula>J94=""</formula>
    </cfRule>
  </conditionalFormatting>
  <conditionalFormatting sqref="J94">
    <cfRule type="notContainsBlanks" dxfId="120" priority="139" stopIfTrue="1">
      <formula>LEN(TRIM(J94))&gt;0</formula>
    </cfRule>
  </conditionalFormatting>
  <conditionalFormatting sqref="J97">
    <cfRule type="notContainsBlanks" dxfId="119" priority="138" stopIfTrue="1">
      <formula>LEN(TRIM(J97))&gt;0</formula>
    </cfRule>
  </conditionalFormatting>
  <conditionalFormatting sqref="K97">
    <cfRule type="expression" dxfId="118" priority="137" stopIfTrue="1">
      <formula>J97=""</formula>
    </cfRule>
  </conditionalFormatting>
  <conditionalFormatting sqref="J98">
    <cfRule type="notContainsBlanks" dxfId="117" priority="136" stopIfTrue="1">
      <formula>LEN(TRIM(J98))&gt;0</formula>
    </cfRule>
  </conditionalFormatting>
  <conditionalFormatting sqref="K98">
    <cfRule type="expression" dxfId="116" priority="135" stopIfTrue="1">
      <formula>J98=""</formula>
    </cfRule>
  </conditionalFormatting>
  <conditionalFormatting sqref="J101">
    <cfRule type="notContainsBlanks" dxfId="115" priority="134" stopIfTrue="1">
      <formula>LEN(TRIM(J101))&gt;0</formula>
    </cfRule>
  </conditionalFormatting>
  <conditionalFormatting sqref="K101">
    <cfRule type="expression" dxfId="114" priority="133" stopIfTrue="1">
      <formula>J101=""</formula>
    </cfRule>
  </conditionalFormatting>
  <conditionalFormatting sqref="J105">
    <cfRule type="notContainsBlanks" dxfId="113" priority="130" stopIfTrue="1">
      <formula>LEN(TRIM(J105))&gt;0</formula>
    </cfRule>
  </conditionalFormatting>
  <conditionalFormatting sqref="K105">
    <cfRule type="expression" dxfId="112" priority="129" stopIfTrue="1">
      <formula>J105=""</formula>
    </cfRule>
  </conditionalFormatting>
  <conditionalFormatting sqref="J109">
    <cfRule type="notContainsBlanks" dxfId="111" priority="128" stopIfTrue="1">
      <formula>LEN(TRIM(J109))&gt;0</formula>
    </cfRule>
  </conditionalFormatting>
  <conditionalFormatting sqref="K109">
    <cfRule type="expression" dxfId="110" priority="127" stopIfTrue="1">
      <formula>J109=""</formula>
    </cfRule>
  </conditionalFormatting>
  <conditionalFormatting sqref="K111">
    <cfRule type="expression" dxfId="109" priority="126" stopIfTrue="1">
      <formula>J109=""</formula>
    </cfRule>
  </conditionalFormatting>
  <conditionalFormatting sqref="J115">
    <cfRule type="notContainsBlanks" dxfId="108" priority="125" stopIfTrue="1">
      <formula>LEN(TRIM(J115))&gt;0</formula>
    </cfRule>
  </conditionalFormatting>
  <conditionalFormatting sqref="K115">
    <cfRule type="expression" dxfId="107" priority="124" stopIfTrue="1">
      <formula>J115=""</formula>
    </cfRule>
  </conditionalFormatting>
  <conditionalFormatting sqref="J116">
    <cfRule type="notContainsBlanks" dxfId="106" priority="123" stopIfTrue="1">
      <formula>LEN(TRIM(J116))&gt;0</formula>
    </cfRule>
  </conditionalFormatting>
  <conditionalFormatting sqref="K116">
    <cfRule type="expression" dxfId="105" priority="121" stopIfTrue="1">
      <formula>J116=""</formula>
    </cfRule>
  </conditionalFormatting>
  <conditionalFormatting sqref="J119">
    <cfRule type="notContainsBlanks" dxfId="104" priority="118" stopIfTrue="1">
      <formula>LEN(TRIM(J119))&gt;0</formula>
    </cfRule>
  </conditionalFormatting>
  <conditionalFormatting sqref="K119">
    <cfRule type="expression" dxfId="103" priority="117" stopIfTrue="1">
      <formula>J119=""</formula>
    </cfRule>
  </conditionalFormatting>
  <conditionalFormatting sqref="J121">
    <cfRule type="notContainsBlanks" dxfId="102" priority="116" stopIfTrue="1">
      <formula>LEN(TRIM(J121))&gt;0</formula>
    </cfRule>
  </conditionalFormatting>
  <conditionalFormatting sqref="K121">
    <cfRule type="expression" dxfId="101" priority="115" stopIfTrue="1">
      <formula>J121=""</formula>
    </cfRule>
  </conditionalFormatting>
  <conditionalFormatting sqref="K127">
    <cfRule type="expression" dxfId="100" priority="112" stopIfTrue="1">
      <formula>J125=""</formula>
    </cfRule>
  </conditionalFormatting>
  <conditionalFormatting sqref="J130">
    <cfRule type="notContainsBlanks" dxfId="99" priority="111" stopIfTrue="1">
      <formula>LEN(TRIM(J130))&gt;0</formula>
    </cfRule>
  </conditionalFormatting>
  <conditionalFormatting sqref="K130">
    <cfRule type="expression" dxfId="98" priority="110" stopIfTrue="1">
      <formula>J130=""</formula>
    </cfRule>
  </conditionalFormatting>
  <conditionalFormatting sqref="J134">
    <cfRule type="notContainsBlanks" dxfId="97" priority="109" stopIfTrue="1">
      <formula>LEN(TRIM(J134))&gt;0</formula>
    </cfRule>
  </conditionalFormatting>
  <conditionalFormatting sqref="K134">
    <cfRule type="expression" dxfId="96" priority="108" stopIfTrue="1">
      <formula>J134=""</formula>
    </cfRule>
  </conditionalFormatting>
  <conditionalFormatting sqref="J135">
    <cfRule type="notContainsBlanks" dxfId="95" priority="107" stopIfTrue="1">
      <formula>LEN(TRIM(J135))&gt;0</formula>
    </cfRule>
  </conditionalFormatting>
  <conditionalFormatting sqref="K135">
    <cfRule type="expression" dxfId="94" priority="106" stopIfTrue="1">
      <formula>J135=""</formula>
    </cfRule>
  </conditionalFormatting>
  <conditionalFormatting sqref="J136">
    <cfRule type="notContainsBlanks" dxfId="93" priority="105" stopIfTrue="1">
      <formula>LEN(TRIM(J136))&gt;0</formula>
    </cfRule>
  </conditionalFormatting>
  <conditionalFormatting sqref="K136">
    <cfRule type="expression" dxfId="92" priority="104" stopIfTrue="1">
      <formula>J136=""</formula>
    </cfRule>
  </conditionalFormatting>
  <conditionalFormatting sqref="I136">
    <cfRule type="notContainsBlanks" dxfId="91" priority="103" stopIfTrue="1">
      <formula>LEN(TRIM(I136))&gt;0</formula>
    </cfRule>
  </conditionalFormatting>
  <conditionalFormatting sqref="J137">
    <cfRule type="notContainsBlanks" dxfId="90" priority="102" stopIfTrue="1">
      <formula>LEN(TRIM(J137))&gt;0</formula>
    </cfRule>
  </conditionalFormatting>
  <conditionalFormatting sqref="K137">
    <cfRule type="expression" dxfId="89" priority="101" stopIfTrue="1">
      <formula>J137=""</formula>
    </cfRule>
  </conditionalFormatting>
  <conditionalFormatting sqref="J160">
    <cfRule type="notContainsBlanks" dxfId="88" priority="100" stopIfTrue="1">
      <formula>LEN(TRIM(J160))&gt;0</formula>
    </cfRule>
  </conditionalFormatting>
  <conditionalFormatting sqref="K160">
    <cfRule type="expression" dxfId="87" priority="99" stopIfTrue="1">
      <formula>J160=""</formula>
    </cfRule>
  </conditionalFormatting>
  <conditionalFormatting sqref="B160">
    <cfRule type="notContainsBlanks" dxfId="86" priority="98" stopIfTrue="1">
      <formula>LEN(TRIM(B160))&gt;0</formula>
    </cfRule>
  </conditionalFormatting>
  <conditionalFormatting sqref="J164">
    <cfRule type="notContainsBlanks" dxfId="85" priority="97" stopIfTrue="1">
      <formula>LEN(TRIM(J164))&gt;0</formula>
    </cfRule>
  </conditionalFormatting>
  <conditionalFormatting sqref="K164">
    <cfRule type="expression" dxfId="84" priority="96" stopIfTrue="1">
      <formula>J164=""</formula>
    </cfRule>
  </conditionalFormatting>
  <conditionalFormatting sqref="B164">
    <cfRule type="notContainsBlanks" dxfId="83" priority="95" stopIfTrue="1">
      <formula>LEN(TRIM(B164))&gt;0</formula>
    </cfRule>
  </conditionalFormatting>
  <conditionalFormatting sqref="B165:B166">
    <cfRule type="notContainsBlanks" dxfId="82" priority="94" stopIfTrue="1">
      <formula>LEN(TRIM(B165))&gt;0</formula>
    </cfRule>
  </conditionalFormatting>
  <conditionalFormatting sqref="J165:J166">
    <cfRule type="notContainsBlanks" dxfId="81" priority="93" stopIfTrue="1">
      <formula>LEN(TRIM(J165))&gt;0</formula>
    </cfRule>
  </conditionalFormatting>
  <conditionalFormatting sqref="K165:K166">
    <cfRule type="expression" dxfId="80" priority="92" stopIfTrue="1">
      <formula>J165=""</formula>
    </cfRule>
  </conditionalFormatting>
  <conditionalFormatting sqref="A167">
    <cfRule type="notContainsBlanks" dxfId="79" priority="91" stopIfTrue="1">
      <formula>LEN(TRIM(A167))&gt;0</formula>
    </cfRule>
  </conditionalFormatting>
  <conditionalFormatting sqref="J167">
    <cfRule type="notContainsBlanks" dxfId="78" priority="90" stopIfTrue="1">
      <formula>LEN(TRIM(J167))&gt;0</formula>
    </cfRule>
  </conditionalFormatting>
  <conditionalFormatting sqref="K167">
    <cfRule type="expression" dxfId="77" priority="89" stopIfTrue="1">
      <formula>J167=""</formula>
    </cfRule>
  </conditionalFormatting>
  <conditionalFormatting sqref="B173">
    <cfRule type="notContainsBlanks" dxfId="76" priority="85" stopIfTrue="1">
      <formula>LEN(TRIM(B173))&gt;0</formula>
    </cfRule>
  </conditionalFormatting>
  <conditionalFormatting sqref="J173">
    <cfRule type="notContainsBlanks" dxfId="75" priority="84" stopIfTrue="1">
      <formula>LEN(TRIM(J173))&gt;0</formula>
    </cfRule>
  </conditionalFormatting>
  <conditionalFormatting sqref="K173">
    <cfRule type="expression" dxfId="74" priority="83" stopIfTrue="1">
      <formula>J173=""</formula>
    </cfRule>
  </conditionalFormatting>
  <conditionalFormatting sqref="J174">
    <cfRule type="notContainsBlanks" dxfId="73" priority="81" stopIfTrue="1">
      <formula>LEN(TRIM(J174))&gt;0</formula>
    </cfRule>
  </conditionalFormatting>
  <conditionalFormatting sqref="B174">
    <cfRule type="notContainsBlanks" dxfId="72" priority="79" stopIfTrue="1">
      <formula>LEN(TRIM(B174))&gt;0</formula>
    </cfRule>
  </conditionalFormatting>
  <conditionalFormatting sqref="B175">
    <cfRule type="notContainsBlanks" dxfId="71" priority="78" stopIfTrue="1">
      <formula>LEN(TRIM(B175))&gt;0</formula>
    </cfRule>
  </conditionalFormatting>
  <conditionalFormatting sqref="B176">
    <cfRule type="notContainsBlanks" dxfId="70" priority="77" stopIfTrue="1">
      <formula>LEN(TRIM(B176))&gt;0</formula>
    </cfRule>
  </conditionalFormatting>
  <conditionalFormatting sqref="J175">
    <cfRule type="notContainsBlanks" dxfId="69" priority="76" stopIfTrue="1">
      <formula>LEN(TRIM(J175))&gt;0</formula>
    </cfRule>
  </conditionalFormatting>
  <conditionalFormatting sqref="J176">
    <cfRule type="notContainsBlanks" dxfId="68" priority="75" stopIfTrue="1">
      <formula>LEN(TRIM(J176))&gt;0</formula>
    </cfRule>
  </conditionalFormatting>
  <conditionalFormatting sqref="K174">
    <cfRule type="expression" dxfId="67" priority="74" stopIfTrue="1">
      <formula>J174=""</formula>
    </cfRule>
  </conditionalFormatting>
  <conditionalFormatting sqref="K175">
    <cfRule type="expression" dxfId="66" priority="73" stopIfTrue="1">
      <formula>J175=""</formula>
    </cfRule>
  </conditionalFormatting>
  <conditionalFormatting sqref="K176">
    <cfRule type="expression" dxfId="65" priority="72" stopIfTrue="1">
      <formula>J176=""</formula>
    </cfRule>
  </conditionalFormatting>
  <conditionalFormatting sqref="J180">
    <cfRule type="notContainsBlanks" dxfId="64" priority="71" stopIfTrue="1">
      <formula>LEN(TRIM(J180))&gt;0</formula>
    </cfRule>
  </conditionalFormatting>
  <conditionalFormatting sqref="K180">
    <cfRule type="expression" dxfId="63" priority="70" stopIfTrue="1">
      <formula>J180=""</formula>
    </cfRule>
  </conditionalFormatting>
  <conditionalFormatting sqref="B134">
    <cfRule type="notContainsBlanks" dxfId="62" priority="69" stopIfTrue="1">
      <formula>LEN(TRIM(B134))&gt;0</formula>
    </cfRule>
  </conditionalFormatting>
  <conditionalFormatting sqref="B135">
    <cfRule type="notContainsBlanks" dxfId="61" priority="68" stopIfTrue="1">
      <formula>LEN(TRIM(B135))&gt;0</formula>
    </cfRule>
  </conditionalFormatting>
  <conditionalFormatting sqref="B136">
    <cfRule type="notContainsBlanks" dxfId="60" priority="67" stopIfTrue="1">
      <formula>LEN(TRIM(B136))&gt;0</formula>
    </cfRule>
  </conditionalFormatting>
  <conditionalFormatting sqref="B137 D137">
    <cfRule type="notContainsBlanks" dxfId="59" priority="65" stopIfTrue="1">
      <formula>LEN(TRIM(B137))&gt;0</formula>
    </cfRule>
  </conditionalFormatting>
  <conditionalFormatting sqref="B130">
    <cfRule type="notContainsBlanks" dxfId="58" priority="64" stopIfTrue="1">
      <formula>LEN(TRIM(B130))&gt;0</formula>
    </cfRule>
  </conditionalFormatting>
  <conditionalFormatting sqref="B105">
    <cfRule type="notContainsBlanks" dxfId="57" priority="57" stopIfTrue="1">
      <formula>LEN(TRIM(B105))&gt;0</formula>
    </cfRule>
  </conditionalFormatting>
  <conditionalFormatting sqref="B119">
    <cfRule type="notContainsBlanks" dxfId="56" priority="62" stopIfTrue="1">
      <formula>LEN(TRIM(B119))&gt;0</formula>
    </cfRule>
  </conditionalFormatting>
  <conditionalFormatting sqref="B115">
    <cfRule type="notContainsBlanks" dxfId="55" priority="61" stopIfTrue="1">
      <formula>LEN(TRIM(B115))&gt;0</formula>
    </cfRule>
  </conditionalFormatting>
  <conditionalFormatting sqref="D116">
    <cfRule type="notContainsBlanks" dxfId="54" priority="60" stopIfTrue="1">
      <formula>LEN(TRIM(D116))&gt;0</formula>
    </cfRule>
  </conditionalFormatting>
  <conditionalFormatting sqref="D117">
    <cfRule type="notContainsBlanks" dxfId="53" priority="59" stopIfTrue="1">
      <formula>LEN(TRIM(D117))&gt;0</formula>
    </cfRule>
  </conditionalFormatting>
  <conditionalFormatting sqref="B109">
    <cfRule type="notContainsBlanks" dxfId="52" priority="58" stopIfTrue="1">
      <formula>LEN(TRIM(B109))&gt;0</formula>
    </cfRule>
  </conditionalFormatting>
  <conditionalFormatting sqref="D101">
    <cfRule type="notContainsBlanks" dxfId="51" priority="56" stopIfTrue="1">
      <formula>LEN(TRIM(D101))&gt;0</formula>
    </cfRule>
  </conditionalFormatting>
  <conditionalFormatting sqref="B97">
    <cfRule type="notContainsBlanks" dxfId="50" priority="55" stopIfTrue="1">
      <formula>LEN(TRIM(B97))&gt;0</formula>
    </cfRule>
  </conditionalFormatting>
  <conditionalFormatting sqref="B98">
    <cfRule type="notContainsBlanks" dxfId="49" priority="54" stopIfTrue="1">
      <formula>LEN(TRIM(B98))&gt;0</formula>
    </cfRule>
  </conditionalFormatting>
  <conditionalFormatting sqref="B94">
    <cfRule type="notContainsBlanks" dxfId="48" priority="53" stopIfTrue="1">
      <formula>LEN(TRIM(B94))&gt;0</formula>
    </cfRule>
  </conditionalFormatting>
  <conditionalFormatting sqref="B93">
    <cfRule type="notContainsBlanks" dxfId="47" priority="52" stopIfTrue="1">
      <formula>LEN(TRIM(B93))&gt;0</formula>
    </cfRule>
  </conditionalFormatting>
  <conditionalFormatting sqref="B89">
    <cfRule type="notContainsBlanks" dxfId="46" priority="51" stopIfTrue="1">
      <formula>LEN(TRIM(B89))&gt;0</formula>
    </cfRule>
  </conditionalFormatting>
  <conditionalFormatting sqref="A90">
    <cfRule type="notContainsBlanks" dxfId="45" priority="50" stopIfTrue="1">
      <formula>LEN(TRIM(A90))&gt;0</formula>
    </cfRule>
  </conditionalFormatting>
  <conditionalFormatting sqref="B85">
    <cfRule type="notContainsBlanks" dxfId="44" priority="49" stopIfTrue="1">
      <formula>LEN(TRIM(B85))&gt;0</formula>
    </cfRule>
  </conditionalFormatting>
  <conditionalFormatting sqref="B83">
    <cfRule type="notContainsBlanks" dxfId="43" priority="48" stopIfTrue="1">
      <formula>LEN(TRIM(B83))&gt;0</formula>
    </cfRule>
  </conditionalFormatting>
  <conditionalFormatting sqref="B180">
    <cfRule type="notContainsBlanks" dxfId="42" priority="47" stopIfTrue="1">
      <formula>LEN(TRIM(B180))&gt;0</formula>
    </cfRule>
  </conditionalFormatting>
  <conditionalFormatting sqref="I775">
    <cfRule type="expression" dxfId="41" priority="223" stopIfTrue="1">
      <formula>#REF!&lt;&gt;0</formula>
    </cfRule>
  </conditionalFormatting>
  <conditionalFormatting sqref="B170">
    <cfRule type="notContainsBlanks" dxfId="40" priority="41" stopIfTrue="1">
      <formula>LEN(TRIM(B170))&gt;0</formula>
    </cfRule>
  </conditionalFormatting>
  <conditionalFormatting sqref="J170">
    <cfRule type="notContainsBlanks" dxfId="39" priority="40" stopIfTrue="1">
      <formula>LEN(TRIM(J170))&gt;0</formula>
    </cfRule>
  </conditionalFormatting>
  <conditionalFormatting sqref="K170">
    <cfRule type="expression" dxfId="38" priority="39" stopIfTrue="1">
      <formula>J170=""</formula>
    </cfRule>
  </conditionalFormatting>
  <conditionalFormatting sqref="K117">
    <cfRule type="expression" dxfId="37" priority="37" stopIfTrue="1">
      <formula>J117=""</formula>
    </cfRule>
  </conditionalFormatting>
  <conditionalFormatting sqref="J117">
    <cfRule type="notContainsBlanks" dxfId="36" priority="38" stopIfTrue="1">
      <formula>LEN(TRIM(J117))&gt;0</formula>
    </cfRule>
  </conditionalFormatting>
  <conditionalFormatting sqref="J132">
    <cfRule type="notContainsBlanks" dxfId="35" priority="36" stopIfTrue="1">
      <formula>LEN(TRIM(J132))&gt;0</formula>
    </cfRule>
  </conditionalFormatting>
  <conditionalFormatting sqref="K132">
    <cfRule type="expression" dxfId="34" priority="35" stopIfTrue="1">
      <formula>J132=""</formula>
    </cfRule>
  </conditionalFormatting>
  <conditionalFormatting sqref="J91">
    <cfRule type="notContainsBlanks" dxfId="33" priority="34" stopIfTrue="1">
      <formula>LEN(TRIM(J91))&gt;0</formula>
    </cfRule>
  </conditionalFormatting>
  <conditionalFormatting sqref="K91">
    <cfRule type="expression" dxfId="32" priority="33" stopIfTrue="1">
      <formula>J91=""</formula>
    </cfRule>
  </conditionalFormatting>
  <conditionalFormatting sqref="A91">
    <cfRule type="notContainsBlanks" dxfId="31" priority="32" stopIfTrue="1">
      <formula>LEN(TRIM(A91))&gt;0</formula>
    </cfRule>
  </conditionalFormatting>
  <conditionalFormatting sqref="B92">
    <cfRule type="notContainsBlanks" dxfId="30" priority="29" stopIfTrue="1">
      <formula>LEN(TRIM(B92))&gt;0</formula>
    </cfRule>
  </conditionalFormatting>
  <conditionalFormatting sqref="J92">
    <cfRule type="notContainsBlanks" dxfId="29" priority="31" stopIfTrue="1">
      <formula>LEN(TRIM(J92))&gt;0</formula>
    </cfRule>
  </conditionalFormatting>
  <conditionalFormatting sqref="K92">
    <cfRule type="expression" dxfId="28" priority="30" stopIfTrue="1">
      <formula>J92=""</formula>
    </cfRule>
  </conditionalFormatting>
  <conditionalFormatting sqref="K118">
    <cfRule type="expression" dxfId="27" priority="27" stopIfTrue="1">
      <formula>J118=""</formula>
    </cfRule>
  </conditionalFormatting>
  <conditionalFormatting sqref="B118">
    <cfRule type="notContainsBlanks" dxfId="26" priority="26" stopIfTrue="1">
      <formula>LEN(TRIM(B118))&gt;0</formula>
    </cfRule>
  </conditionalFormatting>
  <conditionalFormatting sqref="J118">
    <cfRule type="notContainsBlanks" dxfId="25" priority="25" stopIfTrue="1">
      <formula>LEN(TRIM(J118))&gt;0</formula>
    </cfRule>
  </conditionalFormatting>
  <conditionalFormatting sqref="B104">
    <cfRule type="notContainsBlanks" dxfId="24" priority="22" stopIfTrue="1">
      <formula>LEN(TRIM(B104))&gt;0</formula>
    </cfRule>
  </conditionalFormatting>
  <conditionalFormatting sqref="J104">
    <cfRule type="notContainsBlanks" dxfId="23" priority="24" stopIfTrue="1">
      <formula>LEN(TRIM(J104))&gt;0</formula>
    </cfRule>
  </conditionalFormatting>
  <conditionalFormatting sqref="K104">
    <cfRule type="expression" dxfId="22" priority="23" stopIfTrue="1">
      <formula>J104=""</formula>
    </cfRule>
  </conditionalFormatting>
  <conditionalFormatting sqref="K86">
    <cfRule type="expression" dxfId="21" priority="20" stopIfTrue="1">
      <formula>J86=""</formula>
    </cfRule>
  </conditionalFormatting>
  <conditionalFormatting sqref="J86">
    <cfRule type="notContainsBlanks" dxfId="20" priority="21" stopIfTrue="1">
      <formula>LEN(TRIM(J86))&gt;0</formula>
    </cfRule>
  </conditionalFormatting>
  <conditionalFormatting sqref="K87">
    <cfRule type="expression" dxfId="19" priority="19" stopIfTrue="1">
      <formula>J85=""</formula>
    </cfRule>
  </conditionalFormatting>
  <conditionalFormatting sqref="F784">
    <cfRule type="expression" dxfId="18" priority="232" stopIfTrue="1">
      <formula>G773&lt;&gt;0</formula>
    </cfRule>
  </conditionalFormatting>
  <conditionalFormatting sqref="T654">
    <cfRule type="expression" dxfId="17" priority="17" stopIfTrue="1">
      <formula>#REF!&lt;&gt;0</formula>
    </cfRule>
  </conditionalFormatting>
  <conditionalFormatting sqref="Q660">
    <cfRule type="expression" dxfId="16" priority="238" stopIfTrue="1">
      <formula>#REF!&lt;&gt;0</formula>
    </cfRule>
  </conditionalFormatting>
  <conditionalFormatting sqref="I714">
    <cfRule type="expression" dxfId="15" priority="239" stopIfTrue="1">
      <formula>E713&lt;&gt;0</formula>
    </cfRule>
  </conditionalFormatting>
  <conditionalFormatting sqref="Q663">
    <cfRule type="expression" dxfId="14" priority="16" stopIfTrue="1">
      <formula>#REF!&lt;&gt;0</formula>
    </cfRule>
  </conditionalFormatting>
  <conditionalFormatting sqref="J120">
    <cfRule type="notContainsBlanks" dxfId="13" priority="14" stopIfTrue="1">
      <formula>LEN(TRIM(J120))&gt;0</formula>
    </cfRule>
  </conditionalFormatting>
  <conditionalFormatting sqref="K120">
    <cfRule type="expression" dxfId="12" priority="13" stopIfTrue="1">
      <formula>J120=""</formula>
    </cfRule>
  </conditionalFormatting>
  <conditionalFormatting sqref="J161">
    <cfRule type="notContainsBlanks" dxfId="11" priority="12" stopIfTrue="1">
      <formula>LEN(TRIM(J161))&gt;0</formula>
    </cfRule>
  </conditionalFormatting>
  <conditionalFormatting sqref="K161">
    <cfRule type="expression" dxfId="10" priority="11" stopIfTrue="1">
      <formula>J161=""</formula>
    </cfRule>
  </conditionalFormatting>
  <conditionalFormatting sqref="K171">
    <cfRule type="expression" dxfId="9" priority="9" stopIfTrue="1">
      <formula>J171=""</formula>
    </cfRule>
  </conditionalFormatting>
  <conditionalFormatting sqref="J171">
    <cfRule type="notContainsBlanks" dxfId="8" priority="10" stopIfTrue="1">
      <formula>LEN(TRIM(J171))&gt;0</formula>
    </cfRule>
  </conditionalFormatting>
  <conditionalFormatting sqref="J106">
    <cfRule type="notContainsBlanks" dxfId="7" priority="8" stopIfTrue="1">
      <formula>LEN(TRIM(J106))&gt;0</formula>
    </cfRule>
  </conditionalFormatting>
  <conditionalFormatting sqref="K106">
    <cfRule type="expression" dxfId="6" priority="7" stopIfTrue="1">
      <formula>J106=""</formula>
    </cfRule>
  </conditionalFormatting>
  <conditionalFormatting sqref="B125">
    <cfRule type="notContainsBlanks" dxfId="5" priority="4" stopIfTrue="1">
      <formula>LEN(TRIM(B125))&gt;0</formula>
    </cfRule>
  </conditionalFormatting>
  <conditionalFormatting sqref="J125">
    <cfRule type="notContainsBlanks" dxfId="4" priority="6" stopIfTrue="1">
      <formula>LEN(TRIM(J125))&gt;0</formula>
    </cfRule>
  </conditionalFormatting>
  <conditionalFormatting sqref="K125">
    <cfRule type="expression" dxfId="3" priority="5" stopIfTrue="1">
      <formula>J125=""</formula>
    </cfRule>
  </conditionalFormatting>
  <conditionalFormatting sqref="B126">
    <cfRule type="notContainsBlanks" dxfId="2" priority="3" stopIfTrue="1">
      <formula>LEN(TRIM(B126))&gt;0</formula>
    </cfRule>
  </conditionalFormatting>
  <conditionalFormatting sqref="J126">
    <cfRule type="notContainsBlanks" dxfId="1" priority="2" stopIfTrue="1">
      <formula>LEN(TRIM(J126))&gt;0</formula>
    </cfRule>
  </conditionalFormatting>
  <conditionalFormatting sqref="K126">
    <cfRule type="expression" dxfId="0" priority="1" stopIfTrue="1">
      <formula>J126=""</formula>
    </cfRule>
  </conditionalFormatting>
  <dataValidations disablePrompts="1" xWindow="645" yWindow="520" count="7">
    <dataValidation type="list" allowBlank="1" showInputMessage="1" showErrorMessage="1" sqref="I514 I518 I516">
      <formula1>"Concrete Stone,Erthan Terra,Jamocha Granite(Laminate),Butterum Granite(Laminate), Perlato Granite(Laminate),Sand Stone,Alaskan Slate,Fallen Leaves,Travertine,Colorado Slate,Noir Envision,Natural Canvas,Burnished Glaze,Carrara Envision,Sand Crystall"</formula1>
    </dataValidation>
    <dataValidation type="list" allowBlank="1" showInputMessage="1" showErrorMessage="1" sqref="J524">
      <formula1>"$0,$500"</formula1>
    </dataValidation>
    <dataValidation type="list" allowBlank="1" showInputMessage="1" showErrorMessage="1" sqref="F524">
      <formula1>"Maui, Rye, Tumbleweed, Sonora"</formula1>
    </dataValidation>
    <dataValidation type="list" allowBlank="1" showInputMessage="1" showErrorMessage="1" sqref="J527">
      <formula1>"$0,$3500"</formula1>
    </dataValidation>
    <dataValidation type="list" allowBlank="1" showInputMessage="1" showErrorMessage="1" sqref="F527">
      <formula1>"Tan Brown,Baltic Brown,New Venetian Gold,Uba Tuba,Bradford,Ashford,Cambrian Black,Nottingham,Brown Hill"</formula1>
    </dataValidation>
    <dataValidation type="list" allowBlank="1" showInputMessage="1" showErrorMessage="1" sqref="I106">
      <formula1>"Sinclair(STD),Westbury(OPT),Saybrooke(OPT),Landen(OPT)"</formula1>
    </dataValidation>
    <dataValidation type="list" allowBlank="1" showInputMessage="1" showErrorMessage="1" sqref="I109">
      <formula1>"Westbury(STD),Saybrooke(STD),Landen(STD)"</formula1>
    </dataValidation>
  </dataValidations>
  <hyperlinks>
    <hyperlink ref="R642" r:id="rId1"/>
  </hyperlinks>
  <pageMargins left="0.25" right="0" top="0" bottom="0.25" header="0" footer="0"/>
  <pageSetup orientation="portrait" r:id="rId2"/>
  <headerFooter alignWithMargins="0"/>
  <rowBreaks count="13" manualBreakCount="13">
    <brk id="72" max="16383" man="1"/>
    <brk id="148" max="16383" man="1"/>
    <brk id="225" max="16383" man="1"/>
    <brk id="298" max="16383" man="1"/>
    <brk id="370" max="16383" man="1"/>
    <brk id="429" max="16383" man="1"/>
    <brk id="487" max="16383" man="1"/>
    <brk id="552" max="16383" man="1"/>
    <brk id="608" max="16383" man="1"/>
    <brk id="668" max="16383" man="1"/>
    <brk id="730" max="16383" man="1"/>
    <brk id="786" max="16383" man="1"/>
    <brk id="844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0"/>
  <sheetViews>
    <sheetView workbookViewId="0">
      <selection activeCell="H71" sqref="H71"/>
    </sheetView>
  </sheetViews>
  <sheetFormatPr defaultRowHeight="12.75" x14ac:dyDescent="0.2"/>
  <cols>
    <col min="1" max="1" width="10.5703125" customWidth="1"/>
    <col min="2" max="2" width="24" customWidth="1"/>
    <col min="3" max="3" width="13" customWidth="1"/>
    <col min="4" max="4" width="3.5703125" customWidth="1"/>
    <col min="5" max="5" width="13.85546875" customWidth="1"/>
    <col min="6" max="6" width="28.7109375" customWidth="1"/>
  </cols>
  <sheetData>
    <row r="1" spans="1:6" s="947" customFormat="1" ht="15" customHeight="1" x14ac:dyDescent="0.25">
      <c r="A1" s="199"/>
      <c r="B1" s="1972" t="s">
        <v>1160</v>
      </c>
      <c r="C1" s="1972"/>
      <c r="D1" s="1972"/>
      <c r="E1" s="1371" t="s">
        <v>1161</v>
      </c>
      <c r="F1" s="1378">
        <f ca="1">'Info Page'!H6</f>
        <v>42823.62944016204</v>
      </c>
    </row>
    <row r="2" spans="1:6" s="947" customFormat="1" ht="11.1" customHeight="1" x14ac:dyDescent="0.2">
      <c r="A2" s="950"/>
      <c r="B2" s="951" t="s">
        <v>1162</v>
      </c>
      <c r="C2" s="1973">
        <f>'Info Page'!C28</f>
        <v>0</v>
      </c>
      <c r="D2" s="1973"/>
      <c r="E2" s="1973"/>
      <c r="F2" s="1973"/>
    </row>
    <row r="3" spans="1:6" s="947" customFormat="1" ht="11.1" customHeight="1" x14ac:dyDescent="0.2">
      <c r="A3" s="950"/>
      <c r="B3" s="951" t="s">
        <v>1163</v>
      </c>
      <c r="C3" s="1979">
        <f>'Info Page'!D82</f>
        <v>0</v>
      </c>
      <c r="D3" s="1980"/>
      <c r="E3" s="951" t="s">
        <v>1513</v>
      </c>
      <c r="F3" s="1402">
        <f>'Info Page'!D79</f>
        <v>0</v>
      </c>
    </row>
    <row r="4" spans="1:6" s="947" customFormat="1" ht="11.1" customHeight="1" x14ac:dyDescent="0.2">
      <c r="A4" s="950"/>
      <c r="B4" s="951" t="s">
        <v>1164</v>
      </c>
      <c r="C4" s="1973">
        <f>'Info Page'!D84</f>
        <v>0</v>
      </c>
      <c r="D4" s="1973"/>
      <c r="E4" s="1973"/>
      <c r="F4" s="1973"/>
    </row>
    <row r="5" spans="1:6" s="947" customFormat="1" ht="12.75" customHeight="1" x14ac:dyDescent="0.2">
      <c r="A5" s="952"/>
      <c r="B5" s="953" t="s">
        <v>1165</v>
      </c>
      <c r="C5" s="1974">
        <f>'Info Page'!D80</f>
        <v>0</v>
      </c>
      <c r="D5" s="1975"/>
      <c r="E5" s="954" t="s">
        <v>1166</v>
      </c>
      <c r="F5" s="1379">
        <f>ELEVATION</f>
        <v>0</v>
      </c>
    </row>
    <row r="6" spans="1:6" s="947" customFormat="1" ht="11.1" customHeight="1" x14ac:dyDescent="0.2">
      <c r="A6" s="945" t="s">
        <v>1167</v>
      </c>
      <c r="B6" s="1976" t="s">
        <v>1443</v>
      </c>
      <c r="C6" s="946" t="s">
        <v>1168</v>
      </c>
      <c r="D6" s="1978" t="s">
        <v>1169</v>
      </c>
      <c r="E6" s="1978"/>
      <c r="F6" s="1978"/>
    </row>
    <row r="7" spans="1:6" s="947" customFormat="1" ht="11.1" customHeight="1" x14ac:dyDescent="0.2">
      <c r="A7" s="948" t="s">
        <v>1170</v>
      </c>
      <c r="B7" s="1977"/>
      <c r="C7" s="949" t="s">
        <v>1171</v>
      </c>
      <c r="D7" s="1978"/>
      <c r="E7" s="1978"/>
      <c r="F7" s="1978"/>
    </row>
    <row r="8" spans="1:6" s="947" customFormat="1" ht="11.1" customHeight="1" x14ac:dyDescent="0.2">
      <c r="A8" s="1375" t="s">
        <v>1172</v>
      </c>
      <c r="B8" s="1375" t="s">
        <v>1173</v>
      </c>
      <c r="C8" s="1376"/>
      <c r="D8" s="1377" t="s">
        <v>1444</v>
      </c>
      <c r="E8" s="1374"/>
      <c r="F8" s="1374"/>
    </row>
    <row r="9" spans="1:6" s="947" customFormat="1" ht="11.1" customHeight="1" x14ac:dyDescent="0.2">
      <c r="A9" s="1375" t="s">
        <v>1172</v>
      </c>
      <c r="B9" s="1375" t="s">
        <v>936</v>
      </c>
      <c r="C9" s="1376"/>
      <c r="D9" s="1982" t="s">
        <v>1445</v>
      </c>
      <c r="E9" s="1983"/>
      <c r="F9" s="1984"/>
    </row>
    <row r="10" spans="1:6" s="947" customFormat="1" ht="11.1" customHeight="1" x14ac:dyDescent="0.2">
      <c r="A10" s="1375" t="s">
        <v>1172</v>
      </c>
      <c r="B10" s="1375" t="s">
        <v>775</v>
      </c>
      <c r="C10" s="1376"/>
      <c r="D10" s="1981"/>
      <c r="E10" s="1981"/>
      <c r="F10" s="1981"/>
    </row>
    <row r="11" spans="1:6" s="947" customFormat="1" ht="11.1" customHeight="1" x14ac:dyDescent="0.2">
      <c r="A11" s="1375" t="s">
        <v>1172</v>
      </c>
      <c r="B11" s="1375" t="s">
        <v>966</v>
      </c>
      <c r="C11" s="1376"/>
      <c r="D11" s="1981"/>
      <c r="E11" s="1981"/>
      <c r="F11" s="1981"/>
    </row>
    <row r="12" spans="1:6" s="947" customFormat="1" ht="11.1" customHeight="1" x14ac:dyDescent="0.2">
      <c r="A12" s="1375" t="s">
        <v>1172</v>
      </c>
      <c r="B12" s="1375" t="s">
        <v>910</v>
      </c>
      <c r="C12" s="1376"/>
      <c r="D12" s="1981"/>
      <c r="E12" s="1981"/>
      <c r="F12" s="1981"/>
    </row>
    <row r="13" spans="1:6" s="947" customFormat="1" ht="11.1" customHeight="1" x14ac:dyDescent="0.2">
      <c r="A13" s="1375" t="s">
        <v>1172</v>
      </c>
      <c r="B13" s="1375" t="s">
        <v>1174</v>
      </c>
      <c r="C13" s="1376"/>
      <c r="D13" s="1981"/>
      <c r="E13" s="1981"/>
      <c r="F13" s="1981"/>
    </row>
    <row r="14" spans="1:6" s="947" customFormat="1" ht="11.1" customHeight="1" x14ac:dyDescent="0.2">
      <c r="A14" s="1375" t="s">
        <v>1172</v>
      </c>
      <c r="B14" s="1375" t="s">
        <v>938</v>
      </c>
      <c r="C14" s="1376"/>
      <c r="D14" s="1981"/>
      <c r="E14" s="1981"/>
      <c r="F14" s="1981"/>
    </row>
    <row r="15" spans="1:6" s="947" customFormat="1" ht="11.1" customHeight="1" x14ac:dyDescent="0.2">
      <c r="A15" s="1375" t="s">
        <v>1172</v>
      </c>
      <c r="B15" s="1375" t="s">
        <v>912</v>
      </c>
      <c r="C15" s="1376"/>
      <c r="D15" s="1981"/>
      <c r="E15" s="1981"/>
      <c r="F15" s="1981"/>
    </row>
    <row r="16" spans="1:6" s="947" customFormat="1" ht="11.1" customHeight="1" x14ac:dyDescent="0.2">
      <c r="A16" s="1375" t="s">
        <v>1172</v>
      </c>
      <c r="B16" s="1375" t="s">
        <v>1175</v>
      </c>
      <c r="C16" s="1376"/>
      <c r="D16" s="1981"/>
      <c r="E16" s="1981"/>
      <c r="F16" s="1981"/>
    </row>
    <row r="17" spans="1:6" s="947" customFormat="1" ht="11.1" customHeight="1" x14ac:dyDescent="0.2">
      <c r="A17" s="1375" t="s">
        <v>1172</v>
      </c>
      <c r="B17" s="1375" t="s">
        <v>1063</v>
      </c>
      <c r="C17" s="1376"/>
      <c r="D17" s="1981"/>
      <c r="E17" s="1981"/>
      <c r="F17" s="1981"/>
    </row>
    <row r="18" spans="1:6" s="947" customFormat="1" ht="11.1" customHeight="1" x14ac:dyDescent="0.2">
      <c r="A18" s="1375" t="s">
        <v>1172</v>
      </c>
      <c r="B18" s="1375" t="s">
        <v>773</v>
      </c>
      <c r="C18" s="1376"/>
      <c r="D18" s="1981"/>
      <c r="E18" s="1981"/>
      <c r="F18" s="1981"/>
    </row>
    <row r="19" spans="1:6" s="947" customFormat="1" ht="11.1" customHeight="1" x14ac:dyDescent="0.2">
      <c r="A19" s="1375" t="s">
        <v>1172</v>
      </c>
      <c r="B19" s="1375" t="s">
        <v>978</v>
      </c>
      <c r="C19" s="1376"/>
      <c r="D19" s="1981"/>
      <c r="E19" s="1981"/>
      <c r="F19" s="1981"/>
    </row>
    <row r="20" spans="1:6" s="947" customFormat="1" ht="11.1" customHeight="1" x14ac:dyDescent="0.2">
      <c r="A20" s="1375" t="s">
        <v>1172</v>
      </c>
      <c r="B20" s="1375" t="s">
        <v>940</v>
      </c>
      <c r="C20" s="1376"/>
      <c r="D20" s="1981"/>
      <c r="E20" s="1981"/>
      <c r="F20" s="1981"/>
    </row>
    <row r="21" spans="1:6" s="947" customFormat="1" ht="11.1" customHeight="1" x14ac:dyDescent="0.2">
      <c r="A21" s="1375" t="s">
        <v>1172</v>
      </c>
      <c r="B21" s="1375" t="s">
        <v>941</v>
      </c>
      <c r="C21" s="1376"/>
      <c r="D21" s="1981"/>
      <c r="E21" s="1981"/>
      <c r="F21" s="1981"/>
    </row>
    <row r="22" spans="1:6" s="947" customFormat="1" ht="11.1" customHeight="1" x14ac:dyDescent="0.2">
      <c r="A22" s="1375" t="s">
        <v>1171</v>
      </c>
      <c r="B22" s="1375" t="s">
        <v>1176</v>
      </c>
      <c r="C22" s="1376"/>
      <c r="D22" s="1981"/>
      <c r="E22" s="1981"/>
      <c r="F22" s="1981"/>
    </row>
    <row r="23" spans="1:6" s="947" customFormat="1" ht="11.1" customHeight="1" x14ac:dyDescent="0.2">
      <c r="A23" s="1375" t="s">
        <v>1171</v>
      </c>
      <c r="B23" s="1375" t="s">
        <v>1177</v>
      </c>
      <c r="C23" s="1376"/>
      <c r="D23" s="1981"/>
      <c r="E23" s="1981"/>
      <c r="F23" s="1981"/>
    </row>
    <row r="24" spans="1:6" s="947" customFormat="1" ht="11.1" customHeight="1" x14ac:dyDescent="0.2">
      <c r="A24" s="1375" t="s">
        <v>1171</v>
      </c>
      <c r="B24" s="1375" t="s">
        <v>1178</v>
      </c>
      <c r="C24" s="1376"/>
      <c r="D24" s="1981"/>
      <c r="E24" s="1981"/>
      <c r="F24" s="1981"/>
    </row>
    <row r="25" spans="1:6" s="947" customFormat="1" ht="11.1" customHeight="1" x14ac:dyDescent="0.2">
      <c r="A25" s="1375" t="s">
        <v>1179</v>
      </c>
      <c r="B25" s="1375" t="s">
        <v>1180</v>
      </c>
      <c r="C25" s="1376"/>
      <c r="D25" s="1981"/>
      <c r="E25" s="1981"/>
      <c r="F25" s="1981"/>
    </row>
    <row r="26" spans="1:6" s="947" customFormat="1" ht="11.1" customHeight="1" x14ac:dyDescent="0.2">
      <c r="A26" s="1375" t="s">
        <v>1179</v>
      </c>
      <c r="B26" s="1375" t="s">
        <v>1181</v>
      </c>
      <c r="C26" s="1376"/>
      <c r="D26" s="1981"/>
      <c r="E26" s="1981"/>
      <c r="F26" s="1981"/>
    </row>
    <row r="27" spans="1:6" s="947" customFormat="1" ht="11.1" customHeight="1" x14ac:dyDescent="0.2">
      <c r="A27" s="1375" t="s">
        <v>1179</v>
      </c>
      <c r="B27" s="1375" t="s">
        <v>1182</v>
      </c>
      <c r="C27" s="1376"/>
      <c r="D27" s="1981"/>
      <c r="E27" s="1981"/>
      <c r="F27" s="1981"/>
    </row>
    <row r="28" spans="1:6" s="947" customFormat="1" ht="11.1" customHeight="1" x14ac:dyDescent="0.2">
      <c r="A28" s="1375" t="s">
        <v>1179</v>
      </c>
      <c r="B28" s="1375" t="s">
        <v>1183</v>
      </c>
      <c r="C28" s="1376"/>
      <c r="D28" s="1981"/>
      <c r="E28" s="1981"/>
      <c r="F28" s="1981"/>
    </row>
    <row r="29" spans="1:6" s="947" customFormat="1" ht="11.1" customHeight="1" x14ac:dyDescent="0.2">
      <c r="A29" s="1375" t="s">
        <v>1179</v>
      </c>
      <c r="B29" s="1375" t="s">
        <v>1184</v>
      </c>
      <c r="C29" s="1376"/>
      <c r="D29" s="1981"/>
      <c r="E29" s="1981"/>
      <c r="F29" s="1981"/>
    </row>
    <row r="30" spans="1:6" s="947" customFormat="1" ht="11.1" customHeight="1" x14ac:dyDescent="0.2">
      <c r="A30" s="1375" t="s">
        <v>1179</v>
      </c>
      <c r="B30" s="1375" t="s">
        <v>1185</v>
      </c>
      <c r="C30" s="1376"/>
      <c r="D30" s="1981"/>
      <c r="E30" s="1981"/>
      <c r="F30" s="1981"/>
    </row>
    <row r="31" spans="1:6" s="947" customFormat="1" ht="11.1" customHeight="1" x14ac:dyDescent="0.2">
      <c r="A31" s="1375" t="s">
        <v>1179</v>
      </c>
      <c r="B31" s="1375" t="s">
        <v>1186</v>
      </c>
      <c r="C31" s="1376"/>
      <c r="D31" s="1981"/>
      <c r="E31" s="1981"/>
      <c r="F31" s="1981"/>
    </row>
    <row r="32" spans="1:6" s="947" customFormat="1" ht="11.1" customHeight="1" x14ac:dyDescent="0.2">
      <c r="A32" s="1375" t="s">
        <v>1179</v>
      </c>
      <c r="B32" s="1375" t="s">
        <v>1187</v>
      </c>
      <c r="C32" s="1376"/>
      <c r="D32" s="1981"/>
      <c r="E32" s="1981"/>
      <c r="F32" s="1981"/>
    </row>
    <row r="33" spans="1:6" s="947" customFormat="1" ht="11.1" customHeight="1" x14ac:dyDescent="0.2">
      <c r="A33" s="1375" t="s">
        <v>1179</v>
      </c>
      <c r="B33" s="1375" t="s">
        <v>1188</v>
      </c>
      <c r="C33" s="1376"/>
      <c r="D33" s="1981"/>
      <c r="E33" s="1981"/>
      <c r="F33" s="1981"/>
    </row>
    <row r="34" spans="1:6" s="947" customFormat="1" ht="11.1" customHeight="1" x14ac:dyDescent="0.2">
      <c r="A34" s="1375" t="s">
        <v>1179</v>
      </c>
      <c r="B34" s="1375" t="s">
        <v>1189</v>
      </c>
      <c r="C34" s="1376"/>
      <c r="D34" s="1981"/>
      <c r="E34" s="1981"/>
      <c r="F34" s="1981"/>
    </row>
    <row r="35" spans="1:6" s="947" customFormat="1" ht="11.1" customHeight="1" x14ac:dyDescent="0.2">
      <c r="A35" s="1375" t="s">
        <v>1179</v>
      </c>
      <c r="B35" s="1375" t="s">
        <v>1190</v>
      </c>
      <c r="C35" s="1376"/>
      <c r="D35" s="1981"/>
      <c r="E35" s="1981"/>
      <c r="F35" s="1981"/>
    </row>
    <row r="36" spans="1:6" s="947" customFormat="1" ht="11.1" customHeight="1" x14ac:dyDescent="0.2">
      <c r="A36" s="1375" t="s">
        <v>1179</v>
      </c>
      <c r="B36" s="1375" t="s">
        <v>1191</v>
      </c>
      <c r="C36" s="1376"/>
      <c r="D36" s="1981"/>
      <c r="E36" s="1981"/>
      <c r="F36" s="1981"/>
    </row>
    <row r="37" spans="1:6" s="947" customFormat="1" ht="11.1" customHeight="1" x14ac:dyDescent="0.2">
      <c r="A37" s="1375" t="s">
        <v>1179</v>
      </c>
      <c r="B37" s="1375" t="s">
        <v>1192</v>
      </c>
      <c r="C37" s="1376"/>
      <c r="D37" s="1981"/>
      <c r="E37" s="1981"/>
      <c r="F37" s="1981"/>
    </row>
    <row r="38" spans="1:6" s="947" customFormat="1" ht="11.1" customHeight="1" x14ac:dyDescent="0.2">
      <c r="A38" s="1375" t="s">
        <v>1171</v>
      </c>
      <c r="B38" s="1375" t="s">
        <v>1193</v>
      </c>
      <c r="C38" s="1376"/>
      <c r="D38" s="1981"/>
      <c r="E38" s="1981"/>
      <c r="F38" s="1981"/>
    </row>
    <row r="39" spans="1:6" s="947" customFormat="1" ht="11.1" customHeight="1" x14ac:dyDescent="0.2">
      <c r="A39" s="1375" t="s">
        <v>1171</v>
      </c>
      <c r="B39" s="1375" t="s">
        <v>1194</v>
      </c>
      <c r="C39" s="1376"/>
      <c r="D39" s="1981"/>
      <c r="E39" s="1981"/>
      <c r="F39" s="1981"/>
    </row>
    <row r="40" spans="1:6" s="947" customFormat="1" ht="11.1" customHeight="1" x14ac:dyDescent="0.2">
      <c r="A40" s="1375" t="s">
        <v>1171</v>
      </c>
      <c r="B40" s="1375" t="s">
        <v>1195</v>
      </c>
      <c r="C40" s="1376"/>
      <c r="D40" s="1981"/>
      <c r="E40" s="1981"/>
      <c r="F40" s="1981"/>
    </row>
    <row r="41" spans="1:6" s="947" customFormat="1" ht="11.1" customHeight="1" x14ac:dyDescent="0.2">
      <c r="A41" s="1375" t="s">
        <v>1171</v>
      </c>
      <c r="B41" s="1375" t="s">
        <v>1196</v>
      </c>
      <c r="C41" s="1376"/>
      <c r="D41" s="1981"/>
      <c r="E41" s="1981"/>
      <c r="F41" s="1981"/>
    </row>
    <row r="42" spans="1:6" s="947" customFormat="1" ht="11.1" customHeight="1" x14ac:dyDescent="0.2">
      <c r="A42" s="1375" t="s">
        <v>1179</v>
      </c>
      <c r="B42" s="1375" t="s">
        <v>1197</v>
      </c>
      <c r="C42" s="1376"/>
      <c r="D42" s="1981"/>
      <c r="E42" s="1981"/>
      <c r="F42" s="1981"/>
    </row>
    <row r="43" spans="1:6" s="947" customFormat="1" ht="11.1" customHeight="1" x14ac:dyDescent="0.2">
      <c r="A43" s="1375" t="s">
        <v>1179</v>
      </c>
      <c r="B43" s="1375" t="s">
        <v>1198</v>
      </c>
      <c r="C43" s="1376"/>
      <c r="D43" s="1981"/>
      <c r="E43" s="1981"/>
      <c r="F43" s="1981"/>
    </row>
    <row r="44" spans="1:6" s="947" customFormat="1" ht="11.1" customHeight="1" x14ac:dyDescent="0.2">
      <c r="A44" s="1375" t="s">
        <v>1179</v>
      </c>
      <c r="B44" s="1375" t="s">
        <v>1199</v>
      </c>
      <c r="C44" s="1376"/>
      <c r="D44" s="1981"/>
      <c r="E44" s="1981"/>
      <c r="F44" s="1981"/>
    </row>
    <row r="45" spans="1:6" s="947" customFormat="1" ht="11.1" customHeight="1" x14ac:dyDescent="0.2">
      <c r="A45" s="1375" t="s">
        <v>1179</v>
      </c>
      <c r="B45" s="1375" t="s">
        <v>1200</v>
      </c>
      <c r="C45" s="1376"/>
      <c r="D45" s="1981"/>
      <c r="E45" s="1981"/>
      <c r="F45" s="1981"/>
    </row>
    <row r="46" spans="1:6" s="947" customFormat="1" ht="11.1" customHeight="1" x14ac:dyDescent="0.2">
      <c r="A46" s="1375" t="s">
        <v>1171</v>
      </c>
      <c r="B46" s="1375" t="s">
        <v>1201</v>
      </c>
      <c r="C46" s="1376"/>
      <c r="D46" s="1981"/>
      <c r="E46" s="1981"/>
      <c r="F46" s="1981"/>
    </row>
    <row r="47" spans="1:6" s="947" customFormat="1" ht="11.1" customHeight="1" x14ac:dyDescent="0.2">
      <c r="A47" s="1375" t="s">
        <v>1171</v>
      </c>
      <c r="B47" s="1375" t="s">
        <v>1202</v>
      </c>
      <c r="C47" s="1376"/>
      <c r="D47" s="1981"/>
      <c r="E47" s="1981"/>
      <c r="F47" s="1981"/>
    </row>
    <row r="48" spans="1:6" s="947" customFormat="1" ht="11.1" customHeight="1" x14ac:dyDescent="0.2">
      <c r="A48" s="1375" t="s">
        <v>1171</v>
      </c>
      <c r="B48" s="1375" t="s">
        <v>1203</v>
      </c>
      <c r="C48" s="1376"/>
      <c r="D48" s="1981"/>
      <c r="E48" s="1981"/>
      <c r="F48" s="1981"/>
    </row>
    <row r="49" spans="1:6" s="947" customFormat="1" ht="11.1" customHeight="1" x14ac:dyDescent="0.2">
      <c r="A49" s="1375" t="s">
        <v>1171</v>
      </c>
      <c r="B49" s="1375" t="s">
        <v>1204</v>
      </c>
      <c r="C49" s="1376"/>
      <c r="D49" s="1981"/>
      <c r="E49" s="1981"/>
      <c r="F49" s="1981"/>
    </row>
    <row r="50" spans="1:6" s="947" customFormat="1" ht="11.1" customHeight="1" x14ac:dyDescent="0.2">
      <c r="A50" s="1375" t="s">
        <v>1179</v>
      </c>
      <c r="B50" s="1375" t="s">
        <v>1205</v>
      </c>
      <c r="C50" s="1376"/>
      <c r="D50" s="1981"/>
      <c r="E50" s="1981"/>
      <c r="F50" s="1981"/>
    </row>
    <row r="51" spans="1:6" s="947" customFormat="1" ht="11.1" customHeight="1" x14ac:dyDescent="0.2">
      <c r="A51" s="1375" t="s">
        <v>1179</v>
      </c>
      <c r="B51" s="1375" t="s">
        <v>1206</v>
      </c>
      <c r="C51" s="1376"/>
      <c r="D51" s="1981"/>
      <c r="E51" s="1981"/>
      <c r="F51" s="1981"/>
    </row>
    <row r="52" spans="1:6" s="947" customFormat="1" ht="11.1" customHeight="1" x14ac:dyDescent="0.2">
      <c r="A52" s="1375" t="s">
        <v>1179</v>
      </c>
      <c r="B52" s="1375" t="s">
        <v>1207</v>
      </c>
      <c r="C52" s="1376"/>
      <c r="D52" s="1981"/>
      <c r="E52" s="1981"/>
      <c r="F52" s="1981"/>
    </row>
    <row r="53" spans="1:6" s="947" customFormat="1" ht="11.1" customHeight="1" x14ac:dyDescent="0.2">
      <c r="A53" s="1375" t="s">
        <v>1179</v>
      </c>
      <c r="B53" s="1375" t="s">
        <v>1208</v>
      </c>
      <c r="C53" s="1376"/>
      <c r="D53" s="1981"/>
      <c r="E53" s="1981"/>
      <c r="F53" s="1981"/>
    </row>
    <row r="54" spans="1:6" s="947" customFormat="1" ht="11.1" customHeight="1" x14ac:dyDescent="0.2">
      <c r="A54" s="1375" t="s">
        <v>1179</v>
      </c>
      <c r="B54" s="1375" t="s">
        <v>1209</v>
      </c>
      <c r="C54" s="1376"/>
      <c r="D54" s="1981"/>
      <c r="E54" s="1981"/>
      <c r="F54" s="1981"/>
    </row>
    <row r="55" spans="1:6" s="947" customFormat="1" ht="11.1" customHeight="1" x14ac:dyDescent="0.2">
      <c r="A55" s="1375" t="s">
        <v>1179</v>
      </c>
      <c r="B55" s="1375" t="s">
        <v>1210</v>
      </c>
      <c r="C55" s="1376"/>
      <c r="D55" s="1981"/>
      <c r="E55" s="1981"/>
      <c r="F55" s="1981"/>
    </row>
    <row r="56" spans="1:6" s="947" customFormat="1" ht="11.1" customHeight="1" x14ac:dyDescent="0.2">
      <c r="A56" s="1375" t="s">
        <v>1171</v>
      </c>
      <c r="B56" s="1375" t="s">
        <v>1211</v>
      </c>
      <c r="C56" s="1376"/>
      <c r="D56" s="1981"/>
      <c r="E56" s="1981"/>
      <c r="F56" s="1981"/>
    </row>
    <row r="57" spans="1:6" s="947" customFormat="1" ht="11.1" customHeight="1" x14ac:dyDescent="0.2">
      <c r="A57" s="1375" t="s">
        <v>1171</v>
      </c>
      <c r="B57" s="1375" t="s">
        <v>1212</v>
      </c>
      <c r="C57" s="1376"/>
      <c r="D57" s="1981"/>
      <c r="E57" s="1981"/>
      <c r="F57" s="1981"/>
    </row>
    <row r="58" spans="1:6" s="947" customFormat="1" ht="11.1" customHeight="1" x14ac:dyDescent="0.2">
      <c r="A58" s="1375" t="s">
        <v>1171</v>
      </c>
      <c r="B58" s="1375" t="s">
        <v>1213</v>
      </c>
      <c r="C58" s="1376"/>
      <c r="D58" s="1981"/>
      <c r="E58" s="1981"/>
      <c r="F58" s="1981"/>
    </row>
    <row r="59" spans="1:6" s="947" customFormat="1" ht="11.1" customHeight="1" x14ac:dyDescent="0.2">
      <c r="A59" s="1375" t="s">
        <v>1179</v>
      </c>
      <c r="B59" s="1375" t="s">
        <v>1214</v>
      </c>
      <c r="C59" s="1376"/>
      <c r="D59" s="1981"/>
      <c r="E59" s="1981"/>
      <c r="F59" s="1981"/>
    </row>
    <row r="60" spans="1:6" s="947" customFormat="1" ht="11.1" customHeight="1" x14ac:dyDescent="0.2">
      <c r="A60" s="1375" t="s">
        <v>1179</v>
      </c>
      <c r="B60" s="1375" t="s">
        <v>1215</v>
      </c>
      <c r="C60" s="1376"/>
      <c r="D60" s="1982" t="s">
        <v>1216</v>
      </c>
      <c r="E60" s="1983"/>
      <c r="F60" s="1984"/>
    </row>
    <row r="61" spans="1:6" s="947" customFormat="1" ht="11.1" customHeight="1" x14ac:dyDescent="0.2">
      <c r="A61" s="1375" t="s">
        <v>1179</v>
      </c>
      <c r="B61" s="1375" t="s">
        <v>1217</v>
      </c>
      <c r="C61" s="1376"/>
      <c r="D61" s="1982" t="s">
        <v>1216</v>
      </c>
      <c r="E61" s="1983"/>
      <c r="F61" s="1984"/>
    </row>
    <row r="62" spans="1:6" s="947" customFormat="1" ht="11.1" customHeight="1" x14ac:dyDescent="0.2">
      <c r="A62" s="1375" t="s">
        <v>1179</v>
      </c>
      <c r="B62" s="1375" t="s">
        <v>1218</v>
      </c>
      <c r="C62" s="1376"/>
      <c r="D62" s="1982" t="s">
        <v>1216</v>
      </c>
      <c r="E62" s="1983"/>
      <c r="F62" s="1984"/>
    </row>
    <row r="63" spans="1:6" s="947" customFormat="1" ht="11.1" customHeight="1" x14ac:dyDescent="0.2">
      <c r="A63" s="1375" t="s">
        <v>1179</v>
      </c>
      <c r="B63" s="1375" t="s">
        <v>1219</v>
      </c>
      <c r="C63" s="1376"/>
      <c r="D63" s="1981"/>
      <c r="E63" s="1981"/>
      <c r="F63" s="1981"/>
    </row>
    <row r="64" spans="1:6" s="947" customFormat="1" ht="11.1" customHeight="1" x14ac:dyDescent="0.2">
      <c r="A64" s="1375" t="s">
        <v>1179</v>
      </c>
      <c r="B64" s="1375" t="s">
        <v>1220</v>
      </c>
      <c r="C64" s="1376"/>
      <c r="D64" s="1981"/>
      <c r="E64" s="1981"/>
      <c r="F64" s="1981"/>
    </row>
    <row r="65" spans="1:6" s="947" customFormat="1" ht="11.1" customHeight="1" x14ac:dyDescent="0.2">
      <c r="A65" s="1375" t="s">
        <v>1179</v>
      </c>
      <c r="B65" s="1375" t="s">
        <v>1221</v>
      </c>
      <c r="C65" s="1376"/>
      <c r="D65" s="1981"/>
      <c r="E65" s="1981"/>
      <c r="F65" s="1981"/>
    </row>
    <row r="66" spans="1:6" s="947" customFormat="1" ht="11.1" customHeight="1" x14ac:dyDescent="0.2">
      <c r="A66" s="1375" t="s">
        <v>1179</v>
      </c>
      <c r="B66" s="1375" t="s">
        <v>1222</v>
      </c>
      <c r="C66" s="1376"/>
      <c r="D66" s="1981"/>
      <c r="E66" s="1981"/>
      <c r="F66" s="1981"/>
    </row>
    <row r="67" spans="1:6" s="947" customFormat="1" ht="11.1" customHeight="1" x14ac:dyDescent="0.2">
      <c r="A67" s="1375" t="s">
        <v>1179</v>
      </c>
      <c r="B67" s="1375" t="s">
        <v>1223</v>
      </c>
      <c r="C67" s="1376"/>
      <c r="D67" s="1981"/>
      <c r="E67" s="1981"/>
      <c r="F67" s="1981"/>
    </row>
    <row r="68" spans="1:6" s="947" customFormat="1" ht="11.1" customHeight="1" x14ac:dyDescent="0.2">
      <c r="A68" s="1375" t="s">
        <v>1171</v>
      </c>
      <c r="B68" s="1375" t="s">
        <v>1224</v>
      </c>
      <c r="C68" s="1376"/>
      <c r="D68" s="1981"/>
      <c r="E68" s="1981"/>
      <c r="F68" s="1981"/>
    </row>
    <row r="69" spans="1:6" s="947" customFormat="1" ht="11.1" customHeight="1" x14ac:dyDescent="0.2">
      <c r="A69" s="1375" t="s">
        <v>1179</v>
      </c>
      <c r="B69" s="1375" t="s">
        <v>1225</v>
      </c>
      <c r="C69" s="1376"/>
      <c r="D69" s="1981"/>
      <c r="E69" s="1981"/>
      <c r="F69" s="1981"/>
    </row>
    <row r="70" spans="1:6" x14ac:dyDescent="0.2">
      <c r="A70" s="1372"/>
      <c r="B70" s="1372"/>
      <c r="C70" s="1373"/>
      <c r="D70" s="1373"/>
      <c r="E70" s="1373"/>
      <c r="F70" s="1373"/>
    </row>
  </sheetData>
  <sheetProtection password="FB2E" sheet="1" objects="1" scenarios="1"/>
  <mergeCells count="68">
    <mergeCell ref="D60:F60"/>
    <mergeCell ref="D61:F61"/>
    <mergeCell ref="D62:F62"/>
    <mergeCell ref="D69:F69"/>
    <mergeCell ref="D63:F63"/>
    <mergeCell ref="D64:F64"/>
    <mergeCell ref="D65:F65"/>
    <mergeCell ref="D66:F66"/>
    <mergeCell ref="D67:F67"/>
    <mergeCell ref="D68:F68"/>
    <mergeCell ref="D59:F59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47:F47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35:F35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23:F23"/>
    <mergeCell ref="D9:F9"/>
    <mergeCell ref="D10:F10"/>
    <mergeCell ref="D11:F11"/>
    <mergeCell ref="D15:F15"/>
    <mergeCell ref="D16:F16"/>
    <mergeCell ref="D17:F17"/>
    <mergeCell ref="D12:F12"/>
    <mergeCell ref="D13:F13"/>
    <mergeCell ref="D14:F14"/>
    <mergeCell ref="D18:F18"/>
    <mergeCell ref="D19:F19"/>
    <mergeCell ref="D20:F20"/>
    <mergeCell ref="D21:F21"/>
    <mergeCell ref="D22:F22"/>
    <mergeCell ref="B1:D1"/>
    <mergeCell ref="C2:F2"/>
    <mergeCell ref="C4:F4"/>
    <mergeCell ref="C5:D5"/>
    <mergeCell ref="B6:B7"/>
    <mergeCell ref="D6:F7"/>
    <mergeCell ref="C3:D3"/>
  </mergeCells>
  <pageMargins left="0.25" right="0.25" top="0.25" bottom="0.25" header="0.3" footer="0.3"/>
  <pageSetup orientation="portrait" r:id="rId1"/>
  <rowBreaks count="1" manualBreakCount="1">
    <brk id="70" max="16383" man="1"/>
  </rowBreaks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98</vt:i4>
      </vt:variant>
    </vt:vector>
  </HeadingPairs>
  <TitlesOfParts>
    <vt:vector size="110" baseType="lpstr">
      <vt:lpstr>Info Page</vt:lpstr>
      <vt:lpstr>Ltr #1</vt:lpstr>
      <vt:lpstr>Surv #1</vt:lpstr>
      <vt:lpstr>Ltr #2</vt:lpstr>
      <vt:lpstr>Surv #2</vt:lpstr>
      <vt:lpstr>Ltr #3</vt:lpstr>
      <vt:lpstr>Post Adds.</vt:lpstr>
      <vt:lpstr>Contract Adds.</vt:lpstr>
      <vt:lpstr>BUDGET SHEET</vt:lpstr>
      <vt:lpstr>Purchase Agreement</vt:lpstr>
      <vt:lpstr>Additional Addendums</vt:lpstr>
      <vt:lpstr>LISTS</vt:lpstr>
      <vt:lpstr>ADDWINDOWS</vt:lpstr>
      <vt:lpstr>ADDWINDOWSPRICE</vt:lpstr>
      <vt:lpstr>AGENTS</vt:lpstr>
      <vt:lpstr>BACKSPLASH</vt:lpstr>
      <vt:lpstr>BACKSPLASHPRICE</vt:lpstr>
      <vt:lpstr>CABINETSELECTION</vt:lpstr>
      <vt:lpstr>CABINETSELECTIONS</vt:lpstr>
      <vt:lpstr>CABINETUPGRADE</vt:lpstr>
      <vt:lpstr>CABINETUPGRADES</vt:lpstr>
      <vt:lpstr>CABUPGRADEPRICE</vt:lpstr>
      <vt:lpstr>DATES</vt:lpstr>
      <vt:lpstr>DECK</vt:lpstr>
      <vt:lpstr>DECKBALUSTERS</vt:lpstr>
      <vt:lpstr>DECKBALUSTERSPRICE</vt:lpstr>
      <vt:lpstr>DECKPRICE</vt:lpstr>
      <vt:lpstr>DEN</vt:lpstr>
      <vt:lpstr>DENPRICE</vt:lpstr>
      <vt:lpstr>DESIGN</vt:lpstr>
      <vt:lpstr>DESIGNS</vt:lpstr>
      <vt:lpstr>DROPZONE</vt:lpstr>
      <vt:lpstr>DROPZONEFRIG</vt:lpstr>
      <vt:lpstr>DROPZONEFRIGPRICE</vt:lpstr>
      <vt:lpstr>DROPZONEPRICE</vt:lpstr>
      <vt:lpstr>ELEVATION</vt:lpstr>
      <vt:lpstr>ELEVATIONPRICE</vt:lpstr>
      <vt:lpstr>FINISHEDBSMT</vt:lpstr>
      <vt:lpstr>FINISHEDBSMTPRICE</vt:lpstr>
      <vt:lpstr>FIREPLACEUPGRADE</vt:lpstr>
      <vt:lpstr>FIREPLACEUPGRADEPRICE</vt:lpstr>
      <vt:lpstr>FIXTUREHARDWARE</vt:lpstr>
      <vt:lpstr>FIXTUREUPGRADE</vt:lpstr>
      <vt:lpstr>FLOORADJUSTMENT</vt:lpstr>
      <vt:lpstr>FLOORADJUSTMENTPRICE</vt:lpstr>
      <vt:lpstr>FLOORALLOWANCE</vt:lpstr>
      <vt:lpstr>FLOORALLOWANCEPRICE</vt:lpstr>
      <vt:lpstr>GASRANGE</vt:lpstr>
      <vt:lpstr>GASRANGEPRICE</vt:lpstr>
      <vt:lpstr>HARDWARE</vt:lpstr>
      <vt:lpstr>HARDWAREPRICE</vt:lpstr>
      <vt:lpstr>HOMESITE</vt:lpstr>
      <vt:lpstr>HOMESITEPRICE</vt:lpstr>
      <vt:lpstr>KITCHENUPGRADE</vt:lpstr>
      <vt:lpstr>KITCHUPGRADEPRICE</vt:lpstr>
      <vt:lpstr>MASTERBATHBRADFORD</vt:lpstr>
      <vt:lpstr>MASTERBATHBRADFORD1</vt:lpstr>
      <vt:lpstr>MASTERBATHBRADFORDPRICE</vt:lpstr>
      <vt:lpstr>MASTERUPGRADE</vt:lpstr>
      <vt:lpstr>MBRPRICE</vt:lpstr>
      <vt:lpstr>MISC1</vt:lpstr>
      <vt:lpstr>MISC1PRICE</vt:lpstr>
      <vt:lpstr>MISC2</vt:lpstr>
      <vt:lpstr>MISC2PRICE</vt:lpstr>
      <vt:lpstr>MISC3</vt:lpstr>
      <vt:lpstr>MISC3PRICE</vt:lpstr>
      <vt:lpstr>MISC4</vt:lpstr>
      <vt:lpstr>MISC4PRICE</vt:lpstr>
      <vt:lpstr>MSTRUPGRADEPRICE</vt:lpstr>
      <vt:lpstr>MULITRMAUDIOLOC</vt:lpstr>
      <vt:lpstr>MULTIRMAUDIO</vt:lpstr>
      <vt:lpstr>MULTIRMAUDIOPRICE</vt:lpstr>
      <vt:lpstr>PAINTSELECTION</vt:lpstr>
      <vt:lpstr>PAINTSELECTIONPRICING</vt:lpstr>
      <vt:lpstr>PAINTUPGRADE</vt:lpstr>
      <vt:lpstr>REFER</vt:lpstr>
      <vt:lpstr>REFERPRICE</vt:lpstr>
      <vt:lpstr>SANTEEFPFACEPRICE</vt:lpstr>
      <vt:lpstr>SAVINGSEVENT</vt:lpstr>
      <vt:lpstr>SECURITYSTEREOPKGS</vt:lpstr>
      <vt:lpstr>SECURITYSTEREOPRICE</vt:lpstr>
      <vt:lpstr>SPLITWALKOUT</vt:lpstr>
      <vt:lpstr>SPLITWALKOUTPRICE</vt:lpstr>
      <vt:lpstr>SPRINKLER</vt:lpstr>
      <vt:lpstr>SPRINKLERPRICE</vt:lpstr>
      <vt:lpstr>STANDALONETV</vt:lpstr>
      <vt:lpstr>STANDALONETVPRICE</vt:lpstr>
      <vt:lpstr>STEREOPREWIRE</vt:lpstr>
      <vt:lpstr>STEREOPREWIREPRICE</vt:lpstr>
      <vt:lpstr>SUBDIVISONS</vt:lpstr>
      <vt:lpstr>SUMMERSAVINGS</vt:lpstr>
      <vt:lpstr>THREECARGARAGE</vt:lpstr>
      <vt:lpstr>THREECARGARAGEPRICE</vt:lpstr>
      <vt:lpstr>TRIM</vt:lpstr>
      <vt:lpstr>TRIMPRICE</vt:lpstr>
      <vt:lpstr>TWOSTORYWALKOUT</vt:lpstr>
      <vt:lpstr>TWOSTORYWALKOUTPRICE</vt:lpstr>
      <vt:lpstr>VINYLFLOORINGDINING</vt:lpstr>
      <vt:lpstr>VINYLFLOORINGDININGPRICING</vt:lpstr>
      <vt:lpstr>walkoutlist</vt:lpstr>
      <vt:lpstr>WALKOUTS</vt:lpstr>
      <vt:lpstr>WASHERDRYER</vt:lpstr>
      <vt:lpstr>WASHERDRYERPRICE</vt:lpstr>
      <vt:lpstr>WHITEWINDOWS</vt:lpstr>
      <vt:lpstr>WINDOWPKG</vt:lpstr>
      <vt:lpstr>WINDOWPKGPRICE</vt:lpstr>
      <vt:lpstr>WOODCERAMIC</vt:lpstr>
      <vt:lpstr>WOODCERAMICPRICE</vt:lpstr>
      <vt:lpstr>WOODMAINFLOOR</vt:lpstr>
      <vt:lpstr>WOODMAINFLOORPRICE</vt:lpstr>
    </vt:vector>
  </TitlesOfParts>
  <Company>Celebrity Homes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SMcGuire</dc:creator>
  <cp:lastModifiedBy>Shawn McGuire</cp:lastModifiedBy>
  <cp:lastPrinted>2017-02-08T16:20:45Z</cp:lastPrinted>
  <dcterms:created xsi:type="dcterms:W3CDTF">2007-12-27T21:34:19Z</dcterms:created>
  <dcterms:modified xsi:type="dcterms:W3CDTF">2017-03-29T20:07:26Z</dcterms:modified>
</cp:coreProperties>
</file>